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-FEI\2024\"/>
    </mc:Choice>
  </mc:AlternateContent>
  <xr:revisionPtr revIDLastSave="0" documentId="13_ncr:1_{C43E33AE-5223-49F4-BE5C-A5B1EE8CB65B}" xr6:coauthVersionLast="47" xr6:coauthVersionMax="47" xr10:uidLastSave="{00000000-0000-0000-0000-000000000000}"/>
  <bookViews>
    <workbookView xWindow="-110" yWindow="-110" windowWidth="19420" windowHeight="11500" tabRatio="880" xr2:uid="{00000000-000D-0000-FFFF-FFFF00000000}"/>
  </bookViews>
  <sheets>
    <sheet name="Information" sheetId="24" r:id="rId1"/>
    <sheet name="Skritt pas-de-Deux" sheetId="25" r:id="rId2"/>
    <sheet name="Häst, Pas-de-deux" sheetId="36" r:id="rId3"/>
    <sheet name="Pas-de-Deux tekn" sheetId="20" r:id="rId4"/>
    <sheet name="Pas-de-Deux art" sheetId="21" r:id="rId5"/>
    <sheet name="2 domare Pas de deux skritt" sheetId="32" r:id="rId6"/>
    <sheet name="3 domare Pas de deux skritt" sheetId="34" r:id="rId7"/>
    <sheet name="3 domare, Pas de deux" sheetId="28" r:id="rId8"/>
    <sheet name="4 domare, Pas de deux" sheetId="27" r:id="rId9"/>
  </sheets>
  <externalReferences>
    <externalReference r:id="rId10"/>
    <externalReference r:id="rId11"/>
    <externalReference r:id="rId12"/>
  </externalReferences>
  <definedNames>
    <definedName name="Antal_dagar" localSheetId="2">[1]Information!#REF!</definedName>
    <definedName name="Antal_dagar">[2]Information!#REF!</definedName>
    <definedName name="Antal_tävlingsdagar" localSheetId="2">[3]Information!$H$5</definedName>
    <definedName name="Antal_tävlingsdagar">Information!$H$10</definedName>
    <definedName name="armnr" localSheetId="2">'Häst, Pas-de-deux'!$L$5</definedName>
    <definedName name="bord" localSheetId="2">'Häst, Pas-de-deux'!$L$2</definedName>
    <definedName name="bord" localSheetId="4">'Pas-de-Deux art'!$L$2</definedName>
    <definedName name="bord" localSheetId="3">'Pas-de-Deux tekn'!$L$2</definedName>
    <definedName name="datum" localSheetId="2">'Häst, Pas-de-deux'!$C$5</definedName>
    <definedName name="datum" localSheetId="4">'Pas-de-Deux art'!$C$3</definedName>
    <definedName name="datum" localSheetId="3">'Pas-de-Deux tekn'!$C$3</definedName>
    <definedName name="domare" localSheetId="2">'Häst, Pas-de-deux'!$C$16</definedName>
    <definedName name="domare" localSheetId="4">'Pas-de-Deux art'!$C$26</definedName>
    <definedName name="domare" localSheetId="3">'Pas-de-Deux tekn'!$C$37</definedName>
    <definedName name="firstvaulter" localSheetId="4">'Pas-de-Deux art'!$J$7</definedName>
    <definedName name="firstvaulter" localSheetId="3">'Pas-de-Deux tekn'!$J$7</definedName>
    <definedName name="id" localSheetId="2">'Häst, Pas-de-deux'!$U$1</definedName>
    <definedName name="id" localSheetId="4">'Pas-de-Deux art'!#REF!</definedName>
    <definedName name="id" localSheetId="3">'Pas-de-Deux tekn'!#REF!</definedName>
    <definedName name="klass" localSheetId="2">'Häst, Pas-de-deux'!$L$3</definedName>
    <definedName name="klass" localSheetId="4">'Pas-de-Deux art'!$L$3</definedName>
    <definedName name="klass" localSheetId="3">'Pas-de-Deux tekn'!$L$3</definedName>
    <definedName name="moment" localSheetId="2">'Häst, Pas-de-deux'!#REF!</definedName>
    <definedName name="moment" localSheetId="4">'Pas-de-Deux art'!$L$5</definedName>
    <definedName name="moment" localSheetId="3">'Pas-de-Deux tekn'!$L$5</definedName>
    <definedName name="Momentordning" localSheetId="2">[1]Information!$C$12</definedName>
    <definedName name="Momentordning">[2]Information!$C$12</definedName>
    <definedName name="Ordning_omgångar" localSheetId="2">[1]Information!#REF!</definedName>
    <definedName name="Ordning_omgångar">[2]Information!#REF!</definedName>
    <definedName name="result" localSheetId="2">'Häst, Pas-de-deux'!#REF!</definedName>
    <definedName name="result" localSheetId="4">'Pas-de-Deux art'!$L$21</definedName>
    <definedName name="result" localSheetId="3">'Pas-de-Deux tekn'!$L$33</definedName>
    <definedName name="Två" localSheetId="2">[1]Information!$D$109:$D$111</definedName>
    <definedName name="Två">[2]Information!$D$109:$D$111</definedName>
    <definedName name="_xlnm.Print_Area" localSheetId="2">'Häst, Pas-de-deux'!$A$1:$L$33</definedName>
    <definedName name="_xlnm.Print_Area" localSheetId="4">'Pas-de-Deux art'!$A$1:$L$26</definedName>
    <definedName name="_xlnm.Print_Area" localSheetId="3">'Pas-de-Deux tekn'!$A$1:$L$37</definedName>
    <definedName name="_xlnm.Print_Area" localSheetId="1">'Skritt pas-de-Deux'!$A$1:$L$39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3" i="21" l="1"/>
  <c r="K28" i="36"/>
  <c r="L27" i="36"/>
  <c r="K26" i="36"/>
  <c r="M20" i="36"/>
  <c r="K19" i="36"/>
  <c r="L19" i="36" s="1"/>
  <c r="K13" i="36"/>
  <c r="L13" i="36" s="1"/>
  <c r="K30" i="36" s="1"/>
  <c r="L17" i="21"/>
  <c r="L16" i="21"/>
  <c r="L15" i="21"/>
  <c r="L14" i="21"/>
  <c r="K29" i="20"/>
  <c r="L21" i="21" l="1"/>
  <c r="L18" i="21"/>
  <c r="K8" i="27" l="1"/>
  <c r="J8" i="27"/>
  <c r="I8" i="27"/>
  <c r="J8" i="28"/>
  <c r="I8" i="28"/>
  <c r="L17" i="25"/>
  <c r="M90" i="34" l="1"/>
  <c r="G90" i="34"/>
  <c r="M89" i="34"/>
  <c r="G89" i="34"/>
  <c r="M88" i="34"/>
  <c r="L88" i="34"/>
  <c r="G88" i="34"/>
  <c r="O87" i="34"/>
  <c r="A87" i="34" s="1"/>
  <c r="M87" i="34"/>
  <c r="L87" i="34"/>
  <c r="G87" i="34"/>
  <c r="M86" i="34"/>
  <c r="G86" i="34"/>
  <c r="M85" i="34"/>
  <c r="G85" i="34"/>
  <c r="O84" i="34"/>
  <c r="A84" i="34" s="1"/>
  <c r="M84" i="34"/>
  <c r="L84" i="34"/>
  <c r="O85" i="34" s="1"/>
  <c r="A85" i="34" s="1"/>
  <c r="G84" i="34"/>
  <c r="O83" i="34"/>
  <c r="A83" i="34" s="1"/>
  <c r="M83" i="34"/>
  <c r="L83" i="34"/>
  <c r="G83" i="34"/>
  <c r="M82" i="34"/>
  <c r="G82" i="34"/>
  <c r="M81" i="34"/>
  <c r="G81" i="34"/>
  <c r="M80" i="34"/>
  <c r="L80" i="34"/>
  <c r="G80" i="34"/>
  <c r="M79" i="34"/>
  <c r="L79" i="34"/>
  <c r="O81" i="34" s="1"/>
  <c r="A81" i="34" s="1"/>
  <c r="G79" i="34"/>
  <c r="M78" i="34"/>
  <c r="G78" i="34"/>
  <c r="O77" i="34"/>
  <c r="A77" i="34" s="1"/>
  <c r="M77" i="34"/>
  <c r="G77" i="34"/>
  <c r="M76" i="34"/>
  <c r="L76" i="34"/>
  <c r="O75" i="34" s="1"/>
  <c r="A75" i="34" s="1"/>
  <c r="G76" i="34"/>
  <c r="M75" i="34"/>
  <c r="N78" i="34" s="1"/>
  <c r="L75" i="34"/>
  <c r="G75" i="34"/>
  <c r="M74" i="34"/>
  <c r="G74" i="34"/>
  <c r="M73" i="34"/>
  <c r="G73" i="34"/>
  <c r="M72" i="34"/>
  <c r="L72" i="34"/>
  <c r="O74" i="34" s="1"/>
  <c r="A74" i="34" s="1"/>
  <c r="G72" i="34"/>
  <c r="M71" i="34"/>
  <c r="L71" i="34"/>
  <c r="G71" i="34"/>
  <c r="M70" i="34"/>
  <c r="G70" i="34"/>
  <c r="M69" i="34"/>
  <c r="G69" i="34"/>
  <c r="M68" i="34"/>
  <c r="L68" i="34"/>
  <c r="G68" i="34"/>
  <c r="M67" i="34"/>
  <c r="N67" i="34" s="1"/>
  <c r="L67" i="34"/>
  <c r="O68" i="34" s="1"/>
  <c r="A68" i="34" s="1"/>
  <c r="G67" i="34"/>
  <c r="M66" i="34"/>
  <c r="G66" i="34"/>
  <c r="M65" i="34"/>
  <c r="G65" i="34"/>
  <c r="M64" i="34"/>
  <c r="N64" i="34" s="1"/>
  <c r="L64" i="34"/>
  <c r="G64" i="34"/>
  <c r="M63" i="34"/>
  <c r="L63" i="34"/>
  <c r="G63" i="34"/>
  <c r="M62" i="34"/>
  <c r="G62" i="34"/>
  <c r="M61" i="34"/>
  <c r="G61" i="34"/>
  <c r="M60" i="34"/>
  <c r="L60" i="34"/>
  <c r="G60" i="34"/>
  <c r="M59" i="34"/>
  <c r="L59" i="34"/>
  <c r="O61" i="34" s="1"/>
  <c r="A61" i="34" s="1"/>
  <c r="G59" i="34"/>
  <c r="M58" i="34"/>
  <c r="G58" i="34"/>
  <c r="M57" i="34"/>
  <c r="G57" i="34"/>
  <c r="M56" i="34"/>
  <c r="N56" i="34" s="1"/>
  <c r="L56" i="34"/>
  <c r="G56" i="34"/>
  <c r="M55" i="34"/>
  <c r="L55" i="34"/>
  <c r="G55" i="34"/>
  <c r="M54" i="34"/>
  <c r="G54" i="34"/>
  <c r="M53" i="34"/>
  <c r="G53" i="34"/>
  <c r="M52" i="34"/>
  <c r="L52" i="34"/>
  <c r="O53" i="34" s="1"/>
  <c r="A53" i="34" s="1"/>
  <c r="G52" i="34"/>
  <c r="M51" i="34"/>
  <c r="L51" i="34"/>
  <c r="O54" i="34" s="1"/>
  <c r="A54" i="34" s="1"/>
  <c r="G51" i="34"/>
  <c r="M50" i="34"/>
  <c r="G50" i="34"/>
  <c r="M49" i="34"/>
  <c r="G49" i="34"/>
  <c r="M48" i="34"/>
  <c r="N48" i="34" s="1"/>
  <c r="L48" i="34"/>
  <c r="G48" i="34"/>
  <c r="M47" i="34"/>
  <c r="L47" i="34"/>
  <c r="O49" i="34" s="1"/>
  <c r="A49" i="34" s="1"/>
  <c r="G47" i="34"/>
  <c r="M46" i="34"/>
  <c r="G46" i="34"/>
  <c r="M45" i="34"/>
  <c r="G45" i="34"/>
  <c r="M44" i="34"/>
  <c r="L44" i="34"/>
  <c r="G44" i="34"/>
  <c r="M43" i="34"/>
  <c r="L43" i="34"/>
  <c r="G43" i="34"/>
  <c r="M42" i="34"/>
  <c r="G42" i="34"/>
  <c r="M41" i="34"/>
  <c r="G41" i="34"/>
  <c r="M40" i="34"/>
  <c r="L40" i="34"/>
  <c r="G40" i="34"/>
  <c r="M39" i="34"/>
  <c r="L39" i="34"/>
  <c r="G39" i="34"/>
  <c r="O38" i="34"/>
  <c r="A38" i="34" s="1"/>
  <c r="M38" i="34"/>
  <c r="G38" i="34"/>
  <c r="M37" i="34"/>
  <c r="G37" i="34"/>
  <c r="M36" i="34"/>
  <c r="L36" i="34"/>
  <c r="G36" i="34"/>
  <c r="M35" i="34"/>
  <c r="N38" i="34" s="1"/>
  <c r="L35" i="34"/>
  <c r="O35" i="34" s="1"/>
  <c r="A35" i="34" s="1"/>
  <c r="G35" i="34"/>
  <c r="M34" i="34"/>
  <c r="G34" i="34"/>
  <c r="M33" i="34"/>
  <c r="G33" i="34"/>
  <c r="M32" i="34"/>
  <c r="L32" i="34"/>
  <c r="G32" i="34"/>
  <c r="M31" i="34"/>
  <c r="L31" i="34"/>
  <c r="O33" i="34" s="1"/>
  <c r="A33" i="34" s="1"/>
  <c r="G31" i="34"/>
  <c r="M30" i="34"/>
  <c r="G30" i="34"/>
  <c r="M29" i="34"/>
  <c r="G29" i="34"/>
  <c r="M28" i="34"/>
  <c r="L28" i="34"/>
  <c r="G28" i="34"/>
  <c r="M27" i="34"/>
  <c r="L27" i="34"/>
  <c r="G27" i="34"/>
  <c r="M26" i="34"/>
  <c r="G26" i="34"/>
  <c r="M25" i="34"/>
  <c r="G25" i="34"/>
  <c r="M24" i="34"/>
  <c r="L24" i="34"/>
  <c r="G24" i="34"/>
  <c r="M23" i="34"/>
  <c r="L23" i="34"/>
  <c r="G23" i="34"/>
  <c r="M22" i="34"/>
  <c r="G22" i="34"/>
  <c r="M21" i="34"/>
  <c r="G21" i="34"/>
  <c r="M20" i="34"/>
  <c r="L20" i="34"/>
  <c r="G20" i="34"/>
  <c r="M19" i="34"/>
  <c r="L19" i="34"/>
  <c r="G19" i="34"/>
  <c r="M18" i="34"/>
  <c r="G18" i="34"/>
  <c r="M17" i="34"/>
  <c r="G17" i="34"/>
  <c r="M16" i="34"/>
  <c r="L16" i="34"/>
  <c r="G16" i="34"/>
  <c r="M15" i="34"/>
  <c r="L15" i="34"/>
  <c r="O17" i="34" s="1"/>
  <c r="G15" i="34"/>
  <c r="M14" i="34"/>
  <c r="G14" i="34"/>
  <c r="M13" i="34"/>
  <c r="G13" i="34"/>
  <c r="M12" i="34"/>
  <c r="L12" i="34"/>
  <c r="G12" i="34"/>
  <c r="M11" i="34"/>
  <c r="L11" i="34"/>
  <c r="G11" i="34"/>
  <c r="O30" i="34" l="1"/>
  <c r="A30" i="34" s="1"/>
  <c r="N54" i="34"/>
  <c r="O51" i="34"/>
  <c r="A51" i="34" s="1"/>
  <c r="N61" i="34"/>
  <c r="O26" i="34"/>
  <c r="N84" i="34"/>
  <c r="O21" i="34"/>
  <c r="N70" i="34"/>
  <c r="N80" i="34"/>
  <c r="O14" i="34"/>
  <c r="N88" i="34"/>
  <c r="O37" i="34"/>
  <c r="A37" i="34" s="1"/>
  <c r="N40" i="34"/>
  <c r="N30" i="34"/>
  <c r="N46" i="34"/>
  <c r="N62" i="34"/>
  <c r="O67" i="34"/>
  <c r="A67" i="34" s="1"/>
  <c r="O78" i="34"/>
  <c r="A78" i="34" s="1"/>
  <c r="N83" i="34"/>
  <c r="N29" i="34"/>
  <c r="N33" i="34"/>
  <c r="N41" i="34"/>
  <c r="O45" i="34"/>
  <c r="A45" i="34" s="1"/>
  <c r="N49" i="34"/>
  <c r="N57" i="34"/>
  <c r="O62" i="34"/>
  <c r="A62" i="34" s="1"/>
  <c r="O65" i="34"/>
  <c r="A65" i="34" s="1"/>
  <c r="O69" i="34"/>
  <c r="A69" i="34" s="1"/>
  <c r="O70" i="34"/>
  <c r="A70" i="34" s="1"/>
  <c r="N86" i="34"/>
  <c r="O40" i="34"/>
  <c r="A40" i="34" s="1"/>
  <c r="O56" i="34"/>
  <c r="A56" i="34" s="1"/>
  <c r="N65" i="34"/>
  <c r="N72" i="34"/>
  <c r="O86" i="34"/>
  <c r="A86" i="34" s="1"/>
  <c r="O36" i="34"/>
  <c r="A36" i="34" s="1"/>
  <c r="N45" i="34"/>
  <c r="O52" i="34"/>
  <c r="A52" i="34" s="1"/>
  <c r="N42" i="34"/>
  <c r="N58" i="34"/>
  <c r="O72" i="34"/>
  <c r="A72" i="34" s="1"/>
  <c r="N77" i="34"/>
  <c r="N81" i="34"/>
  <c r="N36" i="34"/>
  <c r="O39" i="34"/>
  <c r="A39" i="34" s="1"/>
  <c r="O42" i="34"/>
  <c r="A42" i="34" s="1"/>
  <c r="N52" i="34"/>
  <c r="O55" i="34"/>
  <c r="A55" i="34" s="1"/>
  <c r="O58" i="34"/>
  <c r="A58" i="34" s="1"/>
  <c r="N74" i="34"/>
  <c r="O90" i="34"/>
  <c r="A90" i="34" s="1"/>
  <c r="O29" i="34"/>
  <c r="A29" i="34" s="1"/>
  <c r="N32" i="34"/>
  <c r="N35" i="34"/>
  <c r="N51" i="34"/>
  <c r="N68" i="34"/>
  <c r="O71" i="34"/>
  <c r="A71" i="34" s="1"/>
  <c r="N90" i="34"/>
  <c r="N22" i="34"/>
  <c r="N13" i="34"/>
  <c r="N16" i="34"/>
  <c r="N25" i="34"/>
  <c r="O24" i="34"/>
  <c r="N26" i="34"/>
  <c r="A26" i="34" s="1"/>
  <c r="O23" i="34"/>
  <c r="A23" i="34" s="1"/>
  <c r="N20" i="34"/>
  <c r="N19" i="34"/>
  <c r="O19" i="34"/>
  <c r="O20" i="34"/>
  <c r="O22" i="34"/>
  <c r="N17" i="34"/>
  <c r="N14" i="34"/>
  <c r="N73" i="34"/>
  <c r="N89" i="34"/>
  <c r="N12" i="34"/>
  <c r="N15" i="34"/>
  <c r="N18" i="34"/>
  <c r="O25" i="34"/>
  <c r="N28" i="34"/>
  <c r="N31" i="34"/>
  <c r="N34" i="34"/>
  <c r="O41" i="34"/>
  <c r="A41" i="34" s="1"/>
  <c r="N44" i="34"/>
  <c r="N47" i="34"/>
  <c r="N50" i="34"/>
  <c r="O57" i="34"/>
  <c r="A57" i="34" s="1"/>
  <c r="N60" i="34"/>
  <c r="N63" i="34"/>
  <c r="N66" i="34"/>
  <c r="O73" i="34"/>
  <c r="A73" i="34" s="1"/>
  <c r="N76" i="34"/>
  <c r="N79" i="34"/>
  <c r="N82" i="34"/>
  <c r="O89" i="34"/>
  <c r="A89" i="34" s="1"/>
  <c r="O13" i="34"/>
  <c r="O64" i="34"/>
  <c r="A64" i="34" s="1"/>
  <c r="O15" i="34"/>
  <c r="N21" i="34"/>
  <c r="O28" i="34"/>
  <c r="A28" i="34" s="1"/>
  <c r="O31" i="34"/>
  <c r="A31" i="34" s="1"/>
  <c r="O34" i="34"/>
  <c r="A34" i="34" s="1"/>
  <c r="N37" i="34"/>
  <c r="O44" i="34"/>
  <c r="A44" i="34" s="1"/>
  <c r="O47" i="34"/>
  <c r="A47" i="34" s="1"/>
  <c r="O50" i="34"/>
  <c r="A50" i="34" s="1"/>
  <c r="N53" i="34"/>
  <c r="O60" i="34"/>
  <c r="A60" i="34" s="1"/>
  <c r="O63" i="34"/>
  <c r="A63" i="34" s="1"/>
  <c r="O66" i="34"/>
  <c r="A66" i="34" s="1"/>
  <c r="N69" i="34"/>
  <c r="O76" i="34"/>
  <c r="A76" i="34" s="1"/>
  <c r="O79" i="34"/>
  <c r="A79" i="34" s="1"/>
  <c r="O82" i="34"/>
  <c r="A82" i="34" s="1"/>
  <c r="N85" i="34"/>
  <c r="O48" i="34"/>
  <c r="A48" i="34" s="1"/>
  <c r="O80" i="34"/>
  <c r="A80" i="34" s="1"/>
  <c r="O18" i="34"/>
  <c r="N11" i="34"/>
  <c r="N24" i="34"/>
  <c r="N27" i="34"/>
  <c r="N43" i="34"/>
  <c r="N59" i="34"/>
  <c r="N75" i="34"/>
  <c r="O12" i="34"/>
  <c r="O11" i="34"/>
  <c r="O27" i="34"/>
  <c r="A27" i="34" s="1"/>
  <c r="O43" i="34"/>
  <c r="A43" i="34" s="1"/>
  <c r="O46" i="34"/>
  <c r="A46" i="34" s="1"/>
  <c r="O59" i="34"/>
  <c r="A59" i="34" s="1"/>
  <c r="O88" i="34"/>
  <c r="A88" i="34" s="1"/>
  <c r="O16" i="34"/>
  <c r="O32" i="34"/>
  <c r="A32" i="34" s="1"/>
  <c r="N23" i="34"/>
  <c r="N39" i="34"/>
  <c r="N55" i="34"/>
  <c r="N71" i="34"/>
  <c r="N87" i="34"/>
  <c r="A24" i="34" l="1"/>
  <c r="A25" i="34"/>
  <c r="A21" i="34"/>
  <c r="A22" i="34"/>
  <c r="A20" i="34"/>
  <c r="A19" i="34"/>
  <c r="A16" i="34"/>
  <c r="A17" i="34"/>
  <c r="A18" i="34"/>
  <c r="A15" i="34"/>
  <c r="A14" i="34"/>
  <c r="A11" i="34"/>
  <c r="A12" i="34"/>
  <c r="A13" i="34"/>
  <c r="G48" i="32" l="1"/>
  <c r="L48" i="32"/>
  <c r="O49" i="32" s="1"/>
  <c r="A49" i="32" s="1"/>
  <c r="L27" i="32"/>
  <c r="G28" i="32"/>
  <c r="L28" i="32"/>
  <c r="M86" i="32"/>
  <c r="G86" i="32"/>
  <c r="M85" i="32"/>
  <c r="G85" i="32"/>
  <c r="M84" i="32"/>
  <c r="L84" i="32"/>
  <c r="O84" i="32" s="1"/>
  <c r="A84" i="32" s="1"/>
  <c r="G84" i="32"/>
  <c r="M83" i="32"/>
  <c r="M82" i="32"/>
  <c r="G82" i="32"/>
  <c r="M81" i="32"/>
  <c r="G81" i="32"/>
  <c r="M80" i="32"/>
  <c r="L80" i="32"/>
  <c r="O81" i="32" s="1"/>
  <c r="A81" i="32" s="1"/>
  <c r="G80" i="32"/>
  <c r="O79" i="32"/>
  <c r="A79" i="32" s="1"/>
  <c r="M79" i="32"/>
  <c r="M78" i="32"/>
  <c r="G78" i="32"/>
  <c r="M77" i="32"/>
  <c r="G77" i="32"/>
  <c r="M76" i="32"/>
  <c r="L76" i="32"/>
  <c r="G76" i="32"/>
  <c r="M75" i="32"/>
  <c r="N77" i="32" s="1"/>
  <c r="O77" i="32"/>
  <c r="A77" i="32" s="1"/>
  <c r="M74" i="32"/>
  <c r="G74" i="32"/>
  <c r="M73" i="32"/>
  <c r="G73" i="32"/>
  <c r="M72" i="32"/>
  <c r="L72" i="32"/>
  <c r="O74" i="32" s="1"/>
  <c r="A74" i="32" s="1"/>
  <c r="G72" i="32"/>
  <c r="M71" i="32"/>
  <c r="M70" i="32"/>
  <c r="G70" i="32"/>
  <c r="M69" i="32"/>
  <c r="G69" i="32"/>
  <c r="M68" i="32"/>
  <c r="L68" i="32"/>
  <c r="O69" i="32" s="1"/>
  <c r="A69" i="32" s="1"/>
  <c r="G68" i="32"/>
  <c r="M67" i="32"/>
  <c r="M66" i="32"/>
  <c r="G66" i="32"/>
  <c r="M65" i="32"/>
  <c r="G65" i="32"/>
  <c r="M64" i="32"/>
  <c r="L64" i="32"/>
  <c r="O65" i="32" s="1"/>
  <c r="A65" i="32" s="1"/>
  <c r="G64" i="32"/>
  <c r="O63" i="32"/>
  <c r="A63" i="32" s="1"/>
  <c r="M63" i="32"/>
  <c r="M62" i="32"/>
  <c r="G62" i="32"/>
  <c r="M61" i="32"/>
  <c r="G61" i="32"/>
  <c r="M60" i="32"/>
  <c r="L60" i="32"/>
  <c r="G60" i="32"/>
  <c r="M59" i="32"/>
  <c r="O61" i="32"/>
  <c r="A61" i="32" s="1"/>
  <c r="M58" i="32"/>
  <c r="G58" i="32"/>
  <c r="M57" i="32"/>
  <c r="G57" i="32"/>
  <c r="M56" i="32"/>
  <c r="L56" i="32"/>
  <c r="O55" i="32" s="1"/>
  <c r="A55" i="32" s="1"/>
  <c r="G56" i="32"/>
  <c r="M55" i="32"/>
  <c r="M54" i="32"/>
  <c r="G54" i="32"/>
  <c r="M53" i="32"/>
  <c r="G53" i="32"/>
  <c r="M52" i="32"/>
  <c r="L52" i="32"/>
  <c r="O54" i="32" s="1"/>
  <c r="A54" i="32" s="1"/>
  <c r="G52" i="32"/>
  <c r="M51" i="32"/>
  <c r="M50" i="32"/>
  <c r="G50" i="32"/>
  <c r="M49" i="32"/>
  <c r="G49" i="32"/>
  <c r="M48" i="32"/>
  <c r="M47" i="32"/>
  <c r="M46" i="32"/>
  <c r="G46" i="32"/>
  <c r="M45" i="32"/>
  <c r="G45" i="32"/>
  <c r="M44" i="32"/>
  <c r="L44" i="32"/>
  <c r="G44" i="32"/>
  <c r="M43" i="32"/>
  <c r="O45" i="32"/>
  <c r="A45" i="32" s="1"/>
  <c r="M42" i="32"/>
  <c r="G42" i="32"/>
  <c r="M41" i="32"/>
  <c r="G41" i="32"/>
  <c r="M40" i="32"/>
  <c r="L40" i="32"/>
  <c r="O41" i="32" s="1"/>
  <c r="A41" i="32" s="1"/>
  <c r="G40" i="32"/>
  <c r="M39" i="32"/>
  <c r="M38" i="32"/>
  <c r="G38" i="32"/>
  <c r="M37" i="32"/>
  <c r="G37" i="32"/>
  <c r="M36" i="32"/>
  <c r="L36" i="32"/>
  <c r="O37" i="32" s="1"/>
  <c r="A37" i="32" s="1"/>
  <c r="G36" i="32"/>
  <c r="O35" i="32"/>
  <c r="A35" i="32" s="1"/>
  <c r="M35" i="32"/>
  <c r="M34" i="32"/>
  <c r="G34" i="32"/>
  <c r="M33" i="32"/>
  <c r="G33" i="32"/>
  <c r="M32" i="32"/>
  <c r="L32" i="32"/>
  <c r="O33" i="32" s="1"/>
  <c r="A33" i="32" s="1"/>
  <c r="G32" i="32"/>
  <c r="O31" i="32"/>
  <c r="A31" i="32" s="1"/>
  <c r="M31" i="32"/>
  <c r="M30" i="32"/>
  <c r="G30" i="32"/>
  <c r="M29" i="32"/>
  <c r="G29" i="32"/>
  <c r="M28" i="32"/>
  <c r="M27" i="32"/>
  <c r="O29" i="32"/>
  <c r="A29" i="32" s="1"/>
  <c r="M26" i="32"/>
  <c r="G26" i="32"/>
  <c r="M25" i="32"/>
  <c r="G25" i="32"/>
  <c r="M24" i="32"/>
  <c r="L24" i="32"/>
  <c r="O26" i="32" s="1"/>
  <c r="A26" i="32" s="1"/>
  <c r="G24" i="32"/>
  <c r="M23" i="32"/>
  <c r="N26" i="32" s="1"/>
  <c r="M22" i="32"/>
  <c r="G22" i="32"/>
  <c r="M21" i="32"/>
  <c r="G21" i="32"/>
  <c r="M20" i="32"/>
  <c r="L20" i="32"/>
  <c r="O20" i="32" s="1"/>
  <c r="G20" i="32"/>
  <c r="M19" i="32"/>
  <c r="M18" i="32"/>
  <c r="G18" i="32"/>
  <c r="M17" i="32"/>
  <c r="G17" i="32"/>
  <c r="M16" i="32"/>
  <c r="L16" i="32"/>
  <c r="O17" i="32" s="1"/>
  <c r="G16" i="32"/>
  <c r="M15" i="32"/>
  <c r="M14" i="32"/>
  <c r="G14" i="32"/>
  <c r="M13" i="32"/>
  <c r="G13" i="32"/>
  <c r="M12" i="32"/>
  <c r="L12" i="32"/>
  <c r="G12" i="32"/>
  <c r="M11" i="32"/>
  <c r="L11" i="32"/>
  <c r="O64" i="32" l="1"/>
  <c r="A64" i="32" s="1"/>
  <c r="O80" i="32"/>
  <c r="A80" i="32" s="1"/>
  <c r="N58" i="32"/>
  <c r="N73" i="32"/>
  <c r="O86" i="32"/>
  <c r="A86" i="32" s="1"/>
  <c r="N50" i="32"/>
  <c r="O66" i="32"/>
  <c r="A66" i="32" s="1"/>
  <c r="N86" i="32"/>
  <c r="O38" i="32"/>
  <c r="A38" i="32" s="1"/>
  <c r="O83" i="32"/>
  <c r="A83" i="32" s="1"/>
  <c r="N64" i="32"/>
  <c r="N80" i="32"/>
  <c r="O70" i="32"/>
  <c r="A70" i="32" s="1"/>
  <c r="N32" i="32"/>
  <c r="N42" i="32"/>
  <c r="O52" i="32"/>
  <c r="A52" i="32" s="1"/>
  <c r="N61" i="32"/>
  <c r="N45" i="32"/>
  <c r="O53" i="32"/>
  <c r="A53" i="32" s="1"/>
  <c r="O68" i="32"/>
  <c r="A68" i="32" s="1"/>
  <c r="N29" i="32"/>
  <c r="N34" i="32"/>
  <c r="O36" i="32"/>
  <c r="A36" i="32" s="1"/>
  <c r="N47" i="32"/>
  <c r="N54" i="32"/>
  <c r="N79" i="32"/>
  <c r="O34" i="32"/>
  <c r="A34" i="32" s="1"/>
  <c r="O51" i="32"/>
  <c r="A51" i="32" s="1"/>
  <c r="O57" i="32"/>
  <c r="A57" i="32" s="1"/>
  <c r="N60" i="32"/>
  <c r="N70" i="32"/>
  <c r="N82" i="32"/>
  <c r="N85" i="32"/>
  <c r="O32" i="32"/>
  <c r="A32" i="32" s="1"/>
  <c r="N38" i="32"/>
  <c r="N44" i="32"/>
  <c r="O67" i="32"/>
  <c r="A67" i="32" s="1"/>
  <c r="O73" i="32"/>
  <c r="A73" i="32" s="1"/>
  <c r="O82" i="32"/>
  <c r="A82" i="32" s="1"/>
  <c r="O48" i="32"/>
  <c r="A48" i="32" s="1"/>
  <c r="O18" i="32"/>
  <c r="O21" i="32"/>
  <c r="O22" i="32"/>
  <c r="N12" i="32"/>
  <c r="O19" i="32"/>
  <c r="N22" i="32"/>
  <c r="O16" i="32"/>
  <c r="N16" i="32"/>
  <c r="O15" i="32"/>
  <c r="N37" i="32"/>
  <c r="N76" i="32"/>
  <c r="N69" i="32"/>
  <c r="N63" i="32"/>
  <c r="N66" i="32"/>
  <c r="N57" i="32"/>
  <c r="N53" i="32"/>
  <c r="O50" i="32"/>
  <c r="A50" i="32" s="1"/>
  <c r="O47" i="32"/>
  <c r="A47" i="32" s="1"/>
  <c r="N48" i="32"/>
  <c r="N41" i="32"/>
  <c r="N31" i="32"/>
  <c r="N28" i="32"/>
  <c r="N25" i="32"/>
  <c r="N21" i="32"/>
  <c r="O13" i="32"/>
  <c r="N13" i="32"/>
  <c r="O25" i="32"/>
  <c r="A25" i="32" s="1"/>
  <c r="O44" i="32"/>
  <c r="A44" i="32" s="1"/>
  <c r="O60" i="32"/>
  <c r="A60" i="32" s="1"/>
  <c r="O76" i="32"/>
  <c r="A76" i="32" s="1"/>
  <c r="N11" i="32"/>
  <c r="N14" i="32"/>
  <c r="N24" i="32"/>
  <c r="N27" i="32"/>
  <c r="N30" i="32"/>
  <c r="N40" i="32"/>
  <c r="N43" i="32"/>
  <c r="N46" i="32"/>
  <c r="N56" i="32"/>
  <c r="N59" i="32"/>
  <c r="N62" i="32"/>
  <c r="N72" i="32"/>
  <c r="N75" i="32"/>
  <c r="N78" i="32"/>
  <c r="O85" i="32"/>
  <c r="A85" i="32" s="1"/>
  <c r="N17" i="32"/>
  <c r="O40" i="32"/>
  <c r="A40" i="32" s="1"/>
  <c r="O46" i="32"/>
  <c r="A46" i="32" s="1"/>
  <c r="N49" i="32"/>
  <c r="O56" i="32"/>
  <c r="A56" i="32" s="1"/>
  <c r="O62" i="32"/>
  <c r="A62" i="32" s="1"/>
  <c r="N65" i="32"/>
  <c r="O72" i="32"/>
  <c r="A72" i="32" s="1"/>
  <c r="O75" i="32"/>
  <c r="A75" i="32" s="1"/>
  <c r="O78" i="32"/>
  <c r="A78" i="32" s="1"/>
  <c r="N81" i="32"/>
  <c r="N15" i="32"/>
  <c r="O28" i="32"/>
  <c r="A28" i="32" s="1"/>
  <c r="O14" i="32"/>
  <c r="N33" i="32"/>
  <c r="O43" i="32"/>
  <c r="A43" i="32" s="1"/>
  <c r="O59" i="32"/>
  <c r="A59" i="32" s="1"/>
  <c r="N20" i="32"/>
  <c r="A20" i="32" s="1"/>
  <c r="N23" i="32"/>
  <c r="N36" i="32"/>
  <c r="N39" i="32"/>
  <c r="N52" i="32"/>
  <c r="N55" i="32"/>
  <c r="N68" i="32"/>
  <c r="N71" i="32"/>
  <c r="N74" i="32"/>
  <c r="N84" i="32"/>
  <c r="N18" i="32"/>
  <c r="O24" i="32"/>
  <c r="A24" i="32" s="1"/>
  <c r="O30" i="32"/>
  <c r="A30" i="32" s="1"/>
  <c r="O23" i="32"/>
  <c r="A23" i="32" s="1"/>
  <c r="O39" i="32"/>
  <c r="A39" i="32" s="1"/>
  <c r="O42" i="32"/>
  <c r="A42" i="32" s="1"/>
  <c r="O58" i="32"/>
  <c r="A58" i="32" s="1"/>
  <c r="O71" i="32"/>
  <c r="A71" i="32" s="1"/>
  <c r="O12" i="32"/>
  <c r="O11" i="32"/>
  <c r="O27" i="32"/>
  <c r="A27" i="32" s="1"/>
  <c r="N19" i="32"/>
  <c r="N35" i="32"/>
  <c r="N51" i="32"/>
  <c r="N67" i="32"/>
  <c r="N83" i="32"/>
  <c r="A22" i="32" l="1"/>
  <c r="A21" i="32"/>
  <c r="A19" i="32"/>
  <c r="A18" i="32"/>
  <c r="A17" i="32"/>
  <c r="A15" i="32"/>
  <c r="A16" i="32"/>
  <c r="A14" i="32"/>
  <c r="A11" i="32"/>
  <c r="A12" i="32"/>
  <c r="A13" i="32"/>
  <c r="L54" i="27" l="1"/>
  <c r="L53" i="27"/>
  <c r="L52" i="27"/>
  <c r="L51" i="27"/>
  <c r="L50" i="27"/>
  <c r="L49" i="27"/>
  <c r="L48" i="27"/>
  <c r="L47" i="27"/>
  <c r="L46" i="27"/>
  <c r="L45" i="27"/>
  <c r="L44" i="27"/>
  <c r="L43" i="27"/>
  <c r="L42" i="27"/>
  <c r="L41" i="27"/>
  <c r="L40" i="27"/>
  <c r="L39" i="27"/>
  <c r="L38" i="27"/>
  <c r="L37" i="27"/>
  <c r="L36" i="27"/>
  <c r="L35" i="27"/>
  <c r="L34" i="27"/>
  <c r="L33" i="27"/>
  <c r="L32" i="27"/>
  <c r="L31" i="27"/>
  <c r="L30" i="27"/>
  <c r="L29" i="27"/>
  <c r="L28" i="27"/>
  <c r="L27" i="27"/>
  <c r="L26" i="27"/>
  <c r="L25" i="27"/>
  <c r="L24" i="27"/>
  <c r="L23" i="27"/>
  <c r="L22" i="27"/>
  <c r="L21" i="27"/>
  <c r="L20" i="27"/>
  <c r="L19" i="27"/>
  <c r="L18" i="27"/>
  <c r="L17" i="27"/>
  <c r="L16" i="27"/>
  <c r="L15" i="27"/>
  <c r="L13" i="27"/>
  <c r="L12" i="27"/>
  <c r="L14" i="27"/>
  <c r="L51" i="28"/>
  <c r="L47" i="28"/>
  <c r="L43" i="28"/>
  <c r="L39" i="28"/>
  <c r="L35" i="28"/>
  <c r="L31" i="28"/>
  <c r="L27" i="28"/>
  <c r="L23" i="28"/>
  <c r="L19" i="28"/>
  <c r="L15" i="28"/>
  <c r="H19" i="20" l="1"/>
  <c r="G54" i="27"/>
  <c r="G52" i="27"/>
  <c r="G51" i="27"/>
  <c r="G50" i="27"/>
  <c r="G48" i="27"/>
  <c r="G47" i="27"/>
  <c r="G46" i="27"/>
  <c r="G44" i="27"/>
  <c r="G43" i="27"/>
  <c r="G42" i="27"/>
  <c r="G40" i="27"/>
  <c r="G39" i="27"/>
  <c r="G38" i="27"/>
  <c r="G36" i="27"/>
  <c r="G35" i="27"/>
  <c r="G34" i="27"/>
  <c r="G32" i="27"/>
  <c r="G31" i="27"/>
  <c r="G30" i="27"/>
  <c r="G28" i="27"/>
  <c r="G27" i="27"/>
  <c r="G26" i="27"/>
  <c r="G24" i="27"/>
  <c r="G23" i="27"/>
  <c r="G22" i="27"/>
  <c r="G20" i="27"/>
  <c r="G19" i="27"/>
  <c r="G18" i="27"/>
  <c r="G16" i="27"/>
  <c r="G15" i="27"/>
  <c r="G14" i="27"/>
  <c r="G12" i="27"/>
  <c r="G11" i="27"/>
  <c r="H8" i="27"/>
  <c r="G8" i="27"/>
  <c r="G53" i="27" s="1"/>
  <c r="G54" i="28"/>
  <c r="G52" i="28"/>
  <c r="K52" i="28" s="1"/>
  <c r="L52" i="28" s="1"/>
  <c r="G51" i="28"/>
  <c r="G50" i="28"/>
  <c r="G48" i="28"/>
  <c r="G47" i="28"/>
  <c r="G46" i="28"/>
  <c r="G44" i="28"/>
  <c r="G43" i="28"/>
  <c r="G42" i="28"/>
  <c r="G40" i="28"/>
  <c r="K40" i="28" s="1"/>
  <c r="L40" i="28" s="1"/>
  <c r="G39" i="28"/>
  <c r="G38" i="28"/>
  <c r="G36" i="28"/>
  <c r="G35" i="28"/>
  <c r="G34" i="28"/>
  <c r="G32" i="28"/>
  <c r="K32" i="28" s="1"/>
  <c r="L32" i="28" s="1"/>
  <c r="G31" i="28"/>
  <c r="G30" i="28"/>
  <c r="G28" i="28"/>
  <c r="G27" i="28"/>
  <c r="G26" i="28"/>
  <c r="G24" i="28"/>
  <c r="K24" i="28" s="1"/>
  <c r="L24" i="28" s="1"/>
  <c r="G23" i="28"/>
  <c r="G22" i="28"/>
  <c r="G20" i="28"/>
  <c r="K20" i="28" s="1"/>
  <c r="L20" i="28" s="1"/>
  <c r="G19" i="28"/>
  <c r="G18" i="28"/>
  <c r="G16" i="28"/>
  <c r="G15" i="28"/>
  <c r="K48" i="28"/>
  <c r="L48" i="28" s="1"/>
  <c r="K44" i="28"/>
  <c r="L44" i="28" s="1"/>
  <c r="K36" i="28"/>
  <c r="L36" i="28" s="1"/>
  <c r="K28" i="28"/>
  <c r="L28" i="28" s="1"/>
  <c r="K16" i="28"/>
  <c r="L16" i="28" s="1"/>
  <c r="G8" i="28"/>
  <c r="G53" i="28" s="1"/>
  <c r="K53" i="28" s="1"/>
  <c r="L53" i="28" s="1"/>
  <c r="H8" i="28"/>
  <c r="G17" i="28" l="1"/>
  <c r="K17" i="28" s="1"/>
  <c r="L17" i="28" s="1"/>
  <c r="G21" i="28"/>
  <c r="K21" i="28" s="1"/>
  <c r="L21" i="28" s="1"/>
  <c r="G25" i="28"/>
  <c r="K25" i="28" s="1"/>
  <c r="L25" i="28" s="1"/>
  <c r="G29" i="28"/>
  <c r="K29" i="28" s="1"/>
  <c r="L29" i="28" s="1"/>
  <c r="G33" i="28"/>
  <c r="K33" i="28" s="1"/>
  <c r="L33" i="28" s="1"/>
  <c r="G37" i="28"/>
  <c r="K37" i="28" s="1"/>
  <c r="L37" i="28" s="1"/>
  <c r="G41" i="28"/>
  <c r="K41" i="28" s="1"/>
  <c r="L41" i="28" s="1"/>
  <c r="G45" i="28"/>
  <c r="K45" i="28" s="1"/>
  <c r="L45" i="28" s="1"/>
  <c r="G49" i="28"/>
  <c r="K49" i="28" s="1"/>
  <c r="L49" i="28" s="1"/>
  <c r="G13" i="27"/>
  <c r="G17" i="27"/>
  <c r="G21" i="27"/>
  <c r="G25" i="27"/>
  <c r="G29" i="27"/>
  <c r="G33" i="27"/>
  <c r="G37" i="27"/>
  <c r="G41" i="27"/>
  <c r="G45" i="27"/>
  <c r="G49" i="27"/>
  <c r="H20" i="20"/>
  <c r="H21" i="20" s="1"/>
  <c r="G11" i="28" l="1"/>
  <c r="L11" i="28"/>
  <c r="M11" i="28"/>
  <c r="G12" i="28"/>
  <c r="K12" i="28" s="1"/>
  <c r="L12" i="28"/>
  <c r="M12" i="28"/>
  <c r="G13" i="28"/>
  <c r="K13" i="28" s="1"/>
  <c r="G14" i="28"/>
  <c r="M14" i="28"/>
  <c r="M15" i="28"/>
  <c r="M17" i="28"/>
  <c r="M18" i="28"/>
  <c r="M19" i="28"/>
  <c r="M20" i="28"/>
  <c r="M21" i="28"/>
  <c r="M22" i="28"/>
  <c r="M23" i="28"/>
  <c r="O23" i="28"/>
  <c r="M24" i="28"/>
  <c r="O24" i="28"/>
  <c r="M25" i="28"/>
  <c r="O25" i="28"/>
  <c r="M26" i="28"/>
  <c r="O26" i="28"/>
  <c r="M27" i="28"/>
  <c r="M28" i="28"/>
  <c r="O30" i="28"/>
  <c r="M29" i="28"/>
  <c r="O29" i="28"/>
  <c r="M30" i="28"/>
  <c r="M31" i="28"/>
  <c r="M33" i="28"/>
  <c r="M34" i="28"/>
  <c r="O36" i="28"/>
  <c r="M35" i="28"/>
  <c r="M36" i="28"/>
  <c r="M37" i="28"/>
  <c r="M38" i="28"/>
  <c r="M39" i="28"/>
  <c r="M40" i="28"/>
  <c r="M41" i="28"/>
  <c r="M42" i="28"/>
  <c r="M43" i="28"/>
  <c r="M44" i="28"/>
  <c r="O46" i="28"/>
  <c r="M45" i="28"/>
  <c r="M46" i="28"/>
  <c r="M47" i="28"/>
  <c r="M49" i="28"/>
  <c r="M50" i="28"/>
  <c r="M51" i="28"/>
  <c r="M52" i="28"/>
  <c r="M53" i="28"/>
  <c r="M54" i="28"/>
  <c r="L11" i="27"/>
  <c r="O11" i="27" s="1"/>
  <c r="M11" i="27"/>
  <c r="M12" i="27"/>
  <c r="M13" i="27"/>
  <c r="M14" i="27"/>
  <c r="O14" i="27"/>
  <c r="M15" i="27"/>
  <c r="O15" i="27"/>
  <c r="M16" i="27"/>
  <c r="M17" i="27"/>
  <c r="O17" i="27"/>
  <c r="M18" i="27"/>
  <c r="O18" i="27"/>
  <c r="M19" i="27"/>
  <c r="O19" i="27"/>
  <c r="M20" i="27"/>
  <c r="N22" i="27" s="1"/>
  <c r="M21" i="27"/>
  <c r="O21" i="27"/>
  <c r="M22" i="27"/>
  <c r="O22" i="27"/>
  <c r="M23" i="27"/>
  <c r="O23" i="27"/>
  <c r="M24" i="27"/>
  <c r="M25" i="27"/>
  <c r="O25" i="27"/>
  <c r="M26" i="27"/>
  <c r="O26" i="27"/>
  <c r="M27" i="27"/>
  <c r="O27" i="27"/>
  <c r="M28" i="27"/>
  <c r="M29" i="27"/>
  <c r="O29" i="27"/>
  <c r="M30" i="27"/>
  <c r="O30" i="27"/>
  <c r="M31" i="27"/>
  <c r="O31" i="27"/>
  <c r="M32" i="27"/>
  <c r="M33" i="27"/>
  <c r="O33" i="27"/>
  <c r="M34" i="27"/>
  <c r="O34" i="27"/>
  <c r="M35" i="27"/>
  <c r="O35" i="27"/>
  <c r="M36" i="27"/>
  <c r="M37" i="27"/>
  <c r="O37" i="27"/>
  <c r="M38" i="27"/>
  <c r="O38" i="27"/>
  <c r="M39" i="27"/>
  <c r="O39" i="27"/>
  <c r="M40" i="27"/>
  <c r="M41" i="27"/>
  <c r="O41" i="27"/>
  <c r="M42" i="27"/>
  <c r="O42" i="27"/>
  <c r="M43" i="27"/>
  <c r="O43" i="27"/>
  <c r="M44" i="27"/>
  <c r="M45" i="27"/>
  <c r="O45" i="27"/>
  <c r="M46" i="27"/>
  <c r="O46" i="27"/>
  <c r="M47" i="27"/>
  <c r="O47" i="27"/>
  <c r="M48" i="27"/>
  <c r="M49" i="27"/>
  <c r="O49" i="27"/>
  <c r="M50" i="27"/>
  <c r="O50" i="27"/>
  <c r="M51" i="27"/>
  <c r="O51" i="27"/>
  <c r="M52" i="27"/>
  <c r="M53" i="27"/>
  <c r="O53" i="27"/>
  <c r="M54" i="27"/>
  <c r="O54" i="27"/>
  <c r="N51" i="27" l="1"/>
  <c r="N27" i="27"/>
  <c r="N52" i="27"/>
  <c r="N48" i="27"/>
  <c r="N50" i="27"/>
  <c r="N44" i="27"/>
  <c r="N46" i="27"/>
  <c r="N42" i="27"/>
  <c r="N40" i="27"/>
  <c r="N38" i="27"/>
  <c r="N36" i="27"/>
  <c r="N32" i="27"/>
  <c r="N31" i="27"/>
  <c r="N28" i="27"/>
  <c r="N26" i="27"/>
  <c r="N24" i="27"/>
  <c r="N20" i="27"/>
  <c r="N16" i="27"/>
  <c r="N18" i="27"/>
  <c r="O13" i="27"/>
  <c r="N11" i="27"/>
  <c r="N12" i="27"/>
  <c r="M13" i="28"/>
  <c r="N11" i="28" s="1"/>
  <c r="L13" i="28"/>
  <c r="O13" i="28" s="1"/>
  <c r="N24" i="28"/>
  <c r="N54" i="28"/>
  <c r="O52" i="28"/>
  <c r="N37" i="28"/>
  <c r="N21" i="28"/>
  <c r="O27" i="28"/>
  <c r="O20" i="28"/>
  <c r="N53" i="28"/>
  <c r="O43" i="28"/>
  <c r="O45" i="28"/>
  <c r="N40" i="28"/>
  <c r="N41" i="28"/>
  <c r="N36" i="28"/>
  <c r="N22" i="28"/>
  <c r="N46" i="28"/>
  <c r="N44" i="28"/>
  <c r="N45" i="28"/>
  <c r="N43" i="28"/>
  <c r="O17" i="28"/>
  <c r="O16" i="28"/>
  <c r="O15" i="28"/>
  <c r="O18" i="28"/>
  <c r="O49" i="28"/>
  <c r="O48" i="28"/>
  <c r="O47" i="28"/>
  <c r="O50" i="28"/>
  <c r="N30" i="28"/>
  <c r="N28" i="28"/>
  <c r="N29" i="28"/>
  <c r="N27" i="28"/>
  <c r="O42" i="28"/>
  <c r="O40" i="28"/>
  <c r="O41" i="28"/>
  <c r="O39" i="28"/>
  <c r="O33" i="28"/>
  <c r="O32" i="28"/>
  <c r="O31" i="28"/>
  <c r="O34" i="28"/>
  <c r="O54" i="28"/>
  <c r="O51" i="28"/>
  <c r="O44" i="28"/>
  <c r="N42" i="28"/>
  <c r="N39" i="28"/>
  <c r="O38" i="28"/>
  <c r="O35" i="28"/>
  <c r="O28" i="28"/>
  <c r="N26" i="28"/>
  <c r="N23" i="28"/>
  <c r="O22" i="28"/>
  <c r="O19" i="28"/>
  <c r="N52" i="28"/>
  <c r="N20" i="28"/>
  <c r="O53" i="28"/>
  <c r="N51" i="28"/>
  <c r="M48" i="28"/>
  <c r="N49" i="28" s="1"/>
  <c r="N38" i="28"/>
  <c r="O37" i="28"/>
  <c r="N35" i="28"/>
  <c r="M32" i="28"/>
  <c r="N33" i="28" s="1"/>
  <c r="N25" i="28"/>
  <c r="O21" i="28"/>
  <c r="N19" i="28"/>
  <c r="M16" i="28"/>
  <c r="N15" i="28" s="1"/>
  <c r="N39" i="27"/>
  <c r="N23" i="27"/>
  <c r="N15" i="27"/>
  <c r="N14" i="27"/>
  <c r="N43" i="27"/>
  <c r="N19" i="27"/>
  <c r="N54" i="27"/>
  <c r="N34" i="27"/>
  <c r="N30" i="27"/>
  <c r="N53" i="27"/>
  <c r="O52" i="27"/>
  <c r="N49" i="27"/>
  <c r="O48" i="27"/>
  <c r="N45" i="27"/>
  <c r="O44" i="27"/>
  <c r="N41" i="27"/>
  <c r="O40" i="27"/>
  <c r="N37" i="27"/>
  <c r="O36" i="27"/>
  <c r="N33" i="27"/>
  <c r="O32" i="27"/>
  <c r="N29" i="27"/>
  <c r="O28" i="27"/>
  <c r="N25" i="27"/>
  <c r="O24" i="27"/>
  <c r="N21" i="27"/>
  <c r="O20" i="27"/>
  <c r="N17" i="27"/>
  <c r="O16" i="27"/>
  <c r="N13" i="27"/>
  <c r="O12" i="27"/>
  <c r="N47" i="27"/>
  <c r="N35" i="27"/>
  <c r="L12" i="25"/>
  <c r="L15" i="25"/>
  <c r="L16" i="25"/>
  <c r="L26" i="25"/>
  <c r="L27" i="25"/>
  <c r="L28" i="25"/>
  <c r="L29" i="25"/>
  <c r="L18" i="25" l="1"/>
  <c r="O14" i="28"/>
  <c r="N14" i="28"/>
  <c r="I30" i="25"/>
  <c r="L30" i="25" s="1"/>
  <c r="L31" i="25" s="1"/>
  <c r="L32" i="25" s="1"/>
  <c r="A12" i="27"/>
  <c r="A13" i="27"/>
  <c r="A14" i="27"/>
  <c r="A53" i="27"/>
  <c r="A49" i="27"/>
  <c r="A45" i="27"/>
  <c r="A41" i="27"/>
  <c r="A37" i="27"/>
  <c r="A33" i="27"/>
  <c r="A29" i="27"/>
  <c r="A25" i="27"/>
  <c r="A21" i="27"/>
  <c r="A17" i="27"/>
  <c r="A38" i="27"/>
  <c r="A26" i="27"/>
  <c r="A18" i="27"/>
  <c r="A52" i="27"/>
  <c r="A48" i="27"/>
  <c r="A44" i="27"/>
  <c r="A40" i="27"/>
  <c r="A36" i="27"/>
  <c r="A32" i="27"/>
  <c r="A28" i="27"/>
  <c r="A24" i="27"/>
  <c r="A20" i="27"/>
  <c r="A16" i="27"/>
  <c r="A42" i="27"/>
  <c r="A30" i="27"/>
  <c r="A51" i="27"/>
  <c r="A47" i="27"/>
  <c r="A43" i="27"/>
  <c r="A39" i="27"/>
  <c r="A35" i="27"/>
  <c r="A31" i="27"/>
  <c r="A27" i="27"/>
  <c r="A23" i="27"/>
  <c r="A19" i="27"/>
  <c r="A15" i="27"/>
  <c r="A11" i="27"/>
  <c r="A54" i="27"/>
  <c r="A50" i="27"/>
  <c r="A46" i="27"/>
  <c r="A34" i="27"/>
  <c r="A22" i="27"/>
  <c r="N12" i="28"/>
  <c r="N13" i="28"/>
  <c r="O12" i="28"/>
  <c r="O11" i="28"/>
  <c r="N48" i="28"/>
  <c r="N47" i="28"/>
  <c r="N50" i="28"/>
  <c r="N31" i="28"/>
  <c r="N34" i="28"/>
  <c r="N32" i="28"/>
  <c r="N18" i="28"/>
  <c r="N17" i="28"/>
  <c r="N16" i="28"/>
  <c r="E22" i="20"/>
  <c r="A24" i="28" l="1"/>
  <c r="A17" i="28"/>
  <c r="A31" i="28"/>
  <c r="A43" i="28"/>
  <c r="A22" i="28"/>
  <c r="A18" i="28"/>
  <c r="A50" i="28"/>
  <c r="A41" i="28"/>
  <c r="A26" i="28"/>
  <c r="A27" i="28"/>
  <c r="A36" i="28"/>
  <c r="A19" i="28"/>
  <c r="A45" i="28"/>
  <c r="A33" i="28"/>
  <c r="A25" i="28"/>
  <c r="A53" i="28"/>
  <c r="A12" i="28"/>
  <c r="A49" i="28"/>
  <c r="A47" i="28"/>
  <c r="A51" i="28"/>
  <c r="A38" i="28"/>
  <c r="A44" i="28"/>
  <c r="A42" i="28"/>
  <c r="A29" i="28"/>
  <c r="A15" i="28"/>
  <c r="A39" i="28"/>
  <c r="A23" i="28"/>
  <c r="A20" i="28"/>
  <c r="A32" i="28"/>
  <c r="A46" i="28"/>
  <c r="A16" i="28"/>
  <c r="A21" i="28"/>
  <c r="A34" i="28"/>
  <c r="A48" i="28"/>
  <c r="A30" i="28"/>
  <c r="A35" i="28"/>
  <c r="A37" i="28"/>
  <c r="A28" i="28"/>
  <c r="A11" i="28"/>
  <c r="A52" i="28"/>
  <c r="A40" i="28"/>
  <c r="A54" i="28"/>
  <c r="A14" i="28"/>
  <c r="A13" i="28"/>
  <c r="H27" i="20"/>
  <c r="I27" i="20" s="1"/>
  <c r="K20" i="20"/>
  <c r="K19" i="20"/>
  <c r="K27" i="20" l="1"/>
  <c r="K31" i="20" s="1"/>
  <c r="K23" i="20"/>
  <c r="L33" i="20" l="1"/>
</calcChain>
</file>

<file path=xl/sharedStrings.xml><?xml version="1.0" encoding="utf-8"?>
<sst xmlns="http://schemas.openxmlformats.org/spreadsheetml/2006/main" count="648" uniqueCount="180">
  <si>
    <t>A2
25%</t>
  </si>
  <si>
    <t>Hästpoäng</t>
  </si>
  <si>
    <t>Klass nr</t>
  </si>
  <si>
    <t>Datum:</t>
  </si>
  <si>
    <t>Tävlingsplats:</t>
  </si>
  <si>
    <t>Klubb:</t>
  </si>
  <si>
    <t>Häst:</t>
  </si>
  <si>
    <t>Linförare:</t>
  </si>
  <si>
    <t>Kommentarer</t>
  </si>
  <si>
    <t>Poäng 0 till 10</t>
  </si>
  <si>
    <t>Gångart</t>
  </si>
  <si>
    <t>Rytm</t>
  </si>
  <si>
    <t>Kontakt</t>
  </si>
  <si>
    <t xml:space="preserve">Lätt och stadig kontakt med bettet, nosen framför lodplan,
bärighet med nacken som högsta punkt
</t>
  </si>
  <si>
    <t>Framåtbjudning</t>
  </si>
  <si>
    <t>Regelbundenhet</t>
  </si>
  <si>
    <t>Longering</t>
  </si>
  <si>
    <t xml:space="preserve">Korrekta hjälper,
Lämplig piskhantering,
sträckt lina, kontakt med hästen,
linförarens position och hållning
</t>
  </si>
  <si>
    <t>Domare:</t>
  </si>
  <si>
    <t>Signatur:</t>
  </si>
  <si>
    <t>Avdrag för fall</t>
  </si>
  <si>
    <t xml:space="preserve">Pas-de-Deux </t>
  </si>
  <si>
    <t>Teknisk bedömning</t>
  </si>
  <si>
    <t>Anteckningar</t>
  </si>
  <si>
    <t>Svårighetsgrad</t>
  </si>
  <si>
    <t>Utförande</t>
  </si>
  <si>
    <t>Avdrag</t>
  </si>
  <si>
    <t>Total avdrag</t>
  </si>
  <si>
    <t>Poäng utförande</t>
  </si>
  <si>
    <t>Teknisk poäng</t>
  </si>
  <si>
    <t>S-övningar</t>
  </si>
  <si>
    <t>M-övningar</t>
  </si>
  <si>
    <t>L-övningar</t>
  </si>
  <si>
    <t>Poäng</t>
  </si>
  <si>
    <t>Poäng svårighetsgrad</t>
  </si>
  <si>
    <t>Antal övningar</t>
  </si>
  <si>
    <t>Artistisk bedömning</t>
  </si>
  <si>
    <t>Poäng
0 till 10</t>
  </si>
  <si>
    <t>Artistisk poäng</t>
  </si>
  <si>
    <t>Start nr</t>
  </si>
  <si>
    <t>Bord</t>
  </si>
  <si>
    <t xml:space="preserve">Avdrag för fall </t>
  </si>
  <si>
    <t xml:space="preserve"> / antal övn.</t>
  </si>
  <si>
    <t>Endagarstävling 3 domare</t>
  </si>
  <si>
    <t>Omgång 1</t>
  </si>
  <si>
    <t>Omgång 2</t>
  </si>
  <si>
    <t>Domare A</t>
  </si>
  <si>
    <t>Domare B</t>
  </si>
  <si>
    <t>Domare C</t>
  </si>
  <si>
    <t>Endagarstävling 4 domare</t>
  </si>
  <si>
    <t>Domare D</t>
  </si>
  <si>
    <t>Tvådagarstävling 3 domare</t>
  </si>
  <si>
    <t>Tvådagarstävling 4 domare</t>
  </si>
  <si>
    <t>Pas-de-deux häst</t>
  </si>
  <si>
    <t>Pas-de-deux tekn</t>
  </si>
  <si>
    <t>Pas-de-deux art</t>
  </si>
  <si>
    <t>Pas-de-deux</t>
  </si>
  <si>
    <t>Max. 13 övningar räknas</t>
  </si>
  <si>
    <t>Pas de deux</t>
  </si>
  <si>
    <t>Total</t>
  </si>
  <si>
    <t>Küromgång</t>
  </si>
  <si>
    <t>häst x 1</t>
  </si>
  <si>
    <t xml:space="preserve">Tekniskt </t>
  </si>
  <si>
    <t xml:space="preserve"> Artistiskt</t>
  </si>
  <si>
    <t>B</t>
  </si>
  <si>
    <t xml:space="preserve">  (A+B+C+D)/4</t>
  </si>
  <si>
    <t>Om en runda, enligt ovan, annars (omg 1+ omg 2)/2</t>
  </si>
  <si>
    <t>Information</t>
  </si>
  <si>
    <t>Om 3 domare används, beräknas poängen enligt följande tabell</t>
  </si>
  <si>
    <t xml:space="preserve">Domarrotation </t>
  </si>
  <si>
    <t>A</t>
  </si>
  <si>
    <t>C</t>
  </si>
  <si>
    <t>D</t>
  </si>
  <si>
    <t>kür</t>
  </si>
  <si>
    <t>Domare 4</t>
  </si>
  <si>
    <t>Domare 2</t>
  </si>
  <si>
    <t>Domare 1</t>
  </si>
  <si>
    <t>Domare 3</t>
  </si>
  <si>
    <t>Häst</t>
  </si>
  <si>
    <t>4 domare</t>
  </si>
  <si>
    <t>Endagars</t>
  </si>
  <si>
    <t>Tvådagars</t>
  </si>
  <si>
    <t>3 domare</t>
  </si>
  <si>
    <t>Tekniskt</t>
  </si>
  <si>
    <t>Artistiskt</t>
  </si>
  <si>
    <t>Det finns även en tabell för domarrotation</t>
  </si>
  <si>
    <t>/ 10 = Total Kür:</t>
  </si>
  <si>
    <t>Total:</t>
  </si>
  <si>
    <t>x2,5</t>
  </si>
  <si>
    <t>Häst(automatiskt från ovan angivna poäng):</t>
  </si>
  <si>
    <t>x2</t>
  </si>
  <si>
    <t>Utstrålning, karisma, utnyttjande av musiken:</t>
  </si>
  <si>
    <t>Hänsyn till hästen:</t>
  </si>
  <si>
    <t>x1,5</t>
  </si>
  <si>
    <t>Spänning och sträckning:</t>
  </si>
  <si>
    <t>Balans:</t>
  </si>
  <si>
    <t>Kür</t>
  </si>
  <si>
    <t>medhjälpare till hästen, -2</t>
  </si>
  <si>
    <t>Uppmärksam och följsam. Voltens rundhet.</t>
  </si>
  <si>
    <t>Lydighet</t>
  </si>
  <si>
    <r>
      <t xml:space="preserve">Voltigerbarhet
</t>
    </r>
    <r>
      <rPr>
        <b/>
        <sz val="8"/>
        <rFont val="Arial"/>
        <family val="2"/>
      </rPr>
      <t>Samarbete mellan linförare och häst</t>
    </r>
  </si>
  <si>
    <t>Framåtbjudning, driver bakifrån,
energisk</t>
  </si>
  <si>
    <t>Gångartskvalitet</t>
  </si>
  <si>
    <t>2)</t>
  </si>
  <si>
    <t>1)</t>
  </si>
  <si>
    <t>Lag:</t>
  </si>
  <si>
    <t>Voltigör:</t>
  </si>
  <si>
    <t>Skritt pas-de-deux</t>
  </si>
  <si>
    <t xml:space="preserve">I skritt bedöms alla delar av varje domare. </t>
  </si>
  <si>
    <t>Pas-de-deux svår klass</t>
  </si>
  <si>
    <t>Pas-de-deux skritt</t>
  </si>
  <si>
    <t xml:space="preserve">Gulmarkerade celler i protokollen markerar vilka celler som ska fyllas i. </t>
  </si>
  <si>
    <t xml:space="preserve">Överst finns tabeller över vilka protokoll som ska användas av respektive domare. </t>
  </si>
  <si>
    <t>Längre ner finns en tabell hur poängen ska beräknas om man har tre domare.</t>
  </si>
  <si>
    <t xml:space="preserve">Tabell för vilka protokoll som ska användas vid svår klass Pas-de-deux </t>
  </si>
  <si>
    <t>Information om resultatfilerna</t>
  </si>
  <si>
    <t>Domarrotationen skrivs in i sidfoten på varje resultatfil.</t>
  </si>
  <si>
    <t xml:space="preserve">Detta är en rekommendation för resultatfilernas utformning. </t>
  </si>
  <si>
    <t>Den som vill kan naturligtvis göra egna anpassningar.</t>
  </si>
  <si>
    <r>
      <rPr>
        <i/>
        <sz val="10"/>
        <rFont val="Arial"/>
        <family val="2"/>
      </rPr>
      <t>Innan tävlingen:</t>
    </r>
    <r>
      <rPr>
        <sz val="10"/>
        <rFont val="Arial"/>
        <family val="2"/>
      </rPr>
      <t xml:space="preserve"> Fyll i information om de tävlande.</t>
    </r>
  </si>
  <si>
    <t xml:space="preserve">Protokollen och resultatfilerna i denna fil tillhör skrittklass pas-de-deux samt svår klass pas-de-deux. </t>
  </si>
  <si>
    <t>Klass</t>
  </si>
  <si>
    <t>Datum</t>
  </si>
  <si>
    <t>Plats</t>
  </si>
  <si>
    <t>Poäng A</t>
  </si>
  <si>
    <t>Poäng B</t>
  </si>
  <si>
    <t>Poäng C</t>
  </si>
  <si>
    <t>Poäng D</t>
  </si>
  <si>
    <t>Placering</t>
  </si>
  <si>
    <t>Voltigörer</t>
  </si>
  <si>
    <t>Klubb</t>
  </si>
  <si>
    <t>Resultat</t>
  </si>
  <si>
    <t>Linförare</t>
  </si>
  <si>
    <t>moment</t>
  </si>
  <si>
    <t>id_3112_1_5275</t>
  </si>
  <si>
    <r>
      <rPr>
        <i/>
        <sz val="10"/>
        <color theme="1"/>
        <rFont val="Arial"/>
        <family val="2"/>
      </rPr>
      <t xml:space="preserve">Under tävlingsdagen: </t>
    </r>
    <r>
      <rPr>
        <sz val="10"/>
        <rFont val="Arial"/>
        <family val="2"/>
      </rPr>
      <t>Fyll i poängen i de grönmarkerade fälten. Mallarna innehåller inte någon sorteringsfunktion efter placering.</t>
    </r>
  </si>
  <si>
    <t>Det finns separata resultatfiler för 3 respektive 4 domare.</t>
  </si>
  <si>
    <t>Detta gör att resultatlistorna anpassas automatiskt.</t>
  </si>
  <si>
    <t xml:space="preserve">Obs! Alla arbetsblad är skyddad med lösenordet 123 för att undvika att celler och formler ändras av misstag. </t>
  </si>
  <si>
    <t>Kom ihåg att ange om det är en en- eller tvådagars tävling högst upp på denna sida. Resultatlistorna anpassas då automatiskt.</t>
  </si>
  <si>
    <t>Presentationen av domare - domarrotation - i sidfoten på resultatlistorna måste uppdateras manuellt vid tvådagarstävlingar.</t>
  </si>
  <si>
    <t xml:space="preserve">Galoppkvalitet samt nivå av genomarbetad häst </t>
  </si>
  <si>
    <t>A1
60%</t>
  </si>
  <si>
    <t>Takt
10 %</t>
  </si>
  <si>
    <t>Avslappning
10 %</t>
  </si>
  <si>
    <t>Stöd
10 %</t>
  </si>
  <si>
    <t>Rakriktning
10 %</t>
  </si>
  <si>
    <t>Samling
10 %</t>
  </si>
  <si>
    <t>Avdrag:</t>
  </si>
  <si>
    <t>A3
15%</t>
  </si>
  <si>
    <t>Voltigör</t>
  </si>
  <si>
    <t>id_3111_1_5274</t>
  </si>
  <si>
    <t>Pas-de-Deux</t>
  </si>
  <si>
    <t>Ange antal tävlingsomgångar här:</t>
  </si>
  <si>
    <t>HÄNSYN TILL HÄSTEN</t>
  </si>
  <si>
    <r>
      <rPr>
        <b/>
        <sz val="9"/>
        <color indexed="8"/>
        <rFont val="Arial"/>
        <family val="2"/>
      </rPr>
      <t>Hänsyn till hästen</t>
    </r>
    <r>
      <rPr>
        <b/>
        <sz val="8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 xml:space="preserve">• Urval av element och sekvenser i harmoni med hästen, baserat på vikt, sammansättning och balans.
• Övningar som inte överbelastar hästen.
</t>
    </r>
  </si>
  <si>
    <t>CoH
20%</t>
  </si>
  <si>
    <t>STRUKTUR</t>
  </si>
  <si>
    <r>
      <rPr>
        <b/>
        <sz val="9"/>
        <color indexed="8"/>
        <rFont val="Arial"/>
        <family val="2"/>
      </rPr>
      <t>Variation av övningar</t>
    </r>
    <r>
      <rPr>
        <b/>
        <sz val="8"/>
        <color indexed="8"/>
        <rFont val="Arial"/>
        <family val="2"/>
      </rPr>
      <t xml:space="preserve">
</t>
    </r>
    <r>
      <rPr>
        <sz val="8"/>
        <color indexed="8"/>
        <rFont val="Arial"/>
        <family val="2"/>
      </rPr>
      <t xml:space="preserve">• Statiska och dynamiska övningar i proportion till varandra.
• Urval av kombinationer.
• Urval av övningar, positioner och övergångar från olika strukturgrupper.
</t>
    </r>
  </si>
  <si>
    <t>C1
20%</t>
  </si>
  <si>
    <r>
      <rPr>
        <b/>
        <sz val="9"/>
        <color indexed="8"/>
        <rFont val="Arial"/>
        <family val="2"/>
      </rPr>
      <t>Variation av position</t>
    </r>
    <r>
      <rPr>
        <sz val="8"/>
        <color indexed="8"/>
        <rFont val="Arial"/>
        <family val="2"/>
      </rPr>
      <t xml:space="preserve">
• Variation av position övningarna dels i relation till hästen men också riktningen av övningen.
• Balanserad användning av utrymme; användning av alla delar av hästens rygg och hals inklusive mellanhopp (markhopp).
• Någorlunda jämn fördelning av roller och konstnärligt engagemang.</t>
    </r>
    <r>
      <rPr>
        <sz val="8"/>
        <color indexed="8"/>
        <rFont val="Symbol"/>
        <family val="1"/>
        <charset val="2"/>
      </rPr>
      <t xml:space="preserve">
</t>
    </r>
  </si>
  <si>
    <t>C2
10%</t>
  </si>
  <si>
    <t>KOREOGRAFI</t>
  </si>
  <si>
    <r>
      <rPr>
        <b/>
        <sz val="9"/>
        <color indexed="8"/>
        <rFont val="Arial"/>
        <family val="2"/>
      </rPr>
      <t>Sammanhållning av sammansättning</t>
    </r>
    <r>
      <rPr>
        <sz val="8"/>
        <color indexed="8"/>
        <rFont val="Arial"/>
        <family val="2"/>
      </rPr>
      <t xml:space="preserve">
•  Mjuka övergångar och rörelser som visar flyt, kontroll och sammanhållning.
•  Element, sekvenser, övergångar, positioner, riktningar och kombinationer av övningar som uppvisar komplexitet och rörelsefrihet.
•  Undviker tom häst.</t>
    </r>
  </si>
  <si>
    <t>C3
25%</t>
  </si>
  <si>
    <r>
      <rPr>
        <b/>
        <sz val="9"/>
        <color indexed="8"/>
        <rFont val="Arial"/>
        <family val="2"/>
      </rPr>
      <t>Tolkning av musiken/kroppsspråk/uttrycksfullhet.</t>
    </r>
    <r>
      <rPr>
        <sz val="8"/>
        <color indexed="8"/>
        <rFont val="Arial"/>
        <family val="2"/>
      </rPr>
      <t xml:space="preserve">
• Starkt engagemang till ett genomtänkt och utvecklat musikaliskt koncept.
• Fängslande tolkning av musiken.
• Stor variation av uttryck som speglar olika typer av musik samt förändringar i musiken.
• Komplexitet i kroppsspråk samt gester och rörelser i många olika riktningar.</t>
    </r>
  </si>
  <si>
    <t>C4
25%</t>
  </si>
  <si>
    <t>0.0</t>
  </si>
  <si>
    <t>Längre ner finns tabeller över hur poängen beräknas.</t>
  </si>
  <si>
    <t>Längst ner finns information om resultatfilerna.</t>
  </si>
  <si>
    <t>Resultatfilerna (bladen) finns sist i filen.</t>
  </si>
  <si>
    <t>Protokollen uppdaterades senast 2024-01-21.</t>
  </si>
  <si>
    <r>
      <rPr>
        <b/>
        <sz val="9"/>
        <color rgb="FF000000"/>
        <rFont val="Arial"/>
        <family val="2"/>
      </rPr>
      <t>•	Takt:</t>
    </r>
    <r>
      <rPr>
        <sz val="9"/>
        <color rgb="FF000000"/>
        <rFont val="Arial"/>
        <family val="2"/>
      </rPr>
      <t xml:space="preserve"> Regelbundenhet, energi, jämn steglängd, ren tretakt, tydig svävfas
</t>
    </r>
    <r>
      <rPr>
        <b/>
        <sz val="9"/>
        <color rgb="FF000000"/>
        <rFont val="Arial"/>
        <family val="2"/>
      </rPr>
      <t>•Avslappning:</t>
    </r>
    <r>
      <rPr>
        <sz val="9"/>
        <color rgb="FF000000"/>
        <rFont val="Arial"/>
        <family val="2"/>
      </rPr>
      <t xml:space="preserve"> Lösgjordhet och mjukhet genom hela hästkroppen. Aktiva ryggmuskler. Avslappnad hals. Positiv muskelspänning. 
</t>
    </r>
    <r>
      <rPr>
        <b/>
        <sz val="9"/>
        <color rgb="FF000000"/>
        <rFont val="Arial"/>
        <family val="2"/>
      </rPr>
      <t>•	Stöd, kontakt:</t>
    </r>
    <r>
      <rPr>
        <sz val="9"/>
        <color rgb="FF000000"/>
        <rFont val="Arial"/>
        <family val="2"/>
      </rPr>
      <t xml:space="preserve"> Höjd rygg och aktiv bål, kopplingen mellan fram- och bakdel. Energi från bakbenen, genom kroppen, ger en mjuk och flexibel kontakt med inspänningstyglar och longerlina. Nosen i linje eller något framför vertikallinjen.
</t>
    </r>
    <r>
      <rPr>
        <b/>
        <sz val="9"/>
        <color rgb="FF000000"/>
        <rFont val="Arial"/>
        <family val="2"/>
      </rPr>
      <t>•	Schvung:</t>
    </r>
    <r>
      <rPr>
        <sz val="9"/>
        <color rgb="FF000000"/>
        <rFont val="Arial"/>
        <family val="2"/>
      </rPr>
      <t xml:space="preserve"> Självbärighet med svikt i steget, lösgjordhet och aktiva bakben. Energi skapad av aktiva väl undersatta bakben (bärkraft, inte skjutkraft). Lyfter framdelen och sänker korset. (Uppförsbacke)
</t>
    </r>
    <r>
      <rPr>
        <b/>
        <sz val="9"/>
        <color rgb="FF000000"/>
        <rFont val="Arial"/>
        <family val="2"/>
      </rPr>
      <t>•	Rakriktning:</t>
    </r>
    <r>
      <rPr>
        <sz val="9"/>
        <color rgb="FF000000"/>
        <rFont val="Arial"/>
        <family val="2"/>
      </rPr>
      <t xml:space="preserve"> Formad efter volten, Spårar korrekt. Kroppen upprätt. Hästens form följer voltspåret med hela kroppen.
</t>
    </r>
    <r>
      <rPr>
        <b/>
        <sz val="9"/>
        <color rgb="FF000000"/>
        <rFont val="Arial"/>
        <family val="2"/>
      </rPr>
      <t>•	Samling:</t>
    </r>
    <r>
      <rPr>
        <sz val="9"/>
        <color rgb="FF000000"/>
        <rFont val="Arial"/>
        <family val="2"/>
      </rPr>
      <t xml:space="preserve"> Vinklade bakben, sänkt kors och engagerad bakdel. Samling med lätthet och rörlighet i framdelen som resultat. Länger överlinjen och sätter bakbenen mer under sig. Kortare, kraftfulla, energiska språng. 
</t>
    </r>
  </si>
  <si>
    <t>Schvung
10 %</t>
  </si>
  <si>
    <r>
      <rPr>
        <b/>
        <sz val="9"/>
        <rFont val="Arial"/>
        <family val="2"/>
      </rPr>
      <t>• Vilja/lydnad:</t>
    </r>
    <r>
      <rPr>
        <sz val="9"/>
        <rFont val="Arial"/>
        <family val="2"/>
      </rPr>
      <t xml:space="preserve"> Inget motstånd eller tvekan. Lyhörd och uppmärksam för linförarens hjälper. Harmoni och lätthet.
</t>
    </r>
    <r>
      <rPr>
        <b/>
        <sz val="9"/>
        <rFont val="Arial"/>
        <family val="2"/>
      </rPr>
      <t>• Balanserat tempo (såväl framåt som med samlat):</t>
    </r>
    <r>
      <rPr>
        <sz val="9"/>
        <rFont val="Arial"/>
        <family val="2"/>
      </rPr>
      <t xml:space="preserve"> Konstant, korrekt tempo och energi utan att öka eller minska. 
</t>
    </r>
    <r>
      <rPr>
        <b/>
        <sz val="9"/>
        <rFont val="Arial"/>
        <family val="2"/>
      </rPr>
      <t>• Håller voltspåret (inåt/utåt):</t>
    </r>
    <r>
      <rPr>
        <sz val="9"/>
        <rFont val="Arial"/>
        <family val="2"/>
      </rPr>
      <t xml:space="preserve"> Konstant volt med min 15 m diameter utan att falla in eller dra utåt.  </t>
    </r>
  </si>
  <si>
    <t/>
  </si>
  <si>
    <t>Vilja/lydnad</t>
  </si>
  <si>
    <t>Balanserat tempo</t>
  </si>
  <si>
    <t>Håller voltspåret</t>
  </si>
  <si>
    <t>Longeringen ska visa på ett enkelt och harmoniskt samarbete och kommunikation mellan linförare och häst. 
• Korrekt och diskret använda hjälper.
• Korrekt position och hållning.
• Lämplig klädsel. 
• Väl anpassad utrustning.
• Inspring, hälsning och travvolt: Ska genomföras med flyt, från inspring tills hästen kommer fram i galopp och fram till dess att den första voltigören tar i hästen.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</si>
</sst>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_-;\-* #,##0.0_-;_-* &quot;-&quot;??_-;_-@_-"/>
    <numFmt numFmtId="168" formatCode="_-* #,##0.000_-;\-* #,##0.000_-;_-* &quot;-&quot;??_-;_-@_-"/>
    <numFmt numFmtId="169" formatCode="0.0"/>
    <numFmt numFmtId="170" formatCode="0.000;&quot;&quot;"/>
    <numFmt numFmtId="171" formatCode=";;;"/>
    <numFmt numFmtId="172" formatCode="0.000;;0.000;@"/>
  </numFmts>
  <fonts count="45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Symbol"/>
      <family val="1"/>
      <charset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7"/>
      <color rgb="FF000000"/>
      <name val="Cambria"/>
      <family val="1"/>
      <scheme val="major"/>
    </font>
    <font>
      <b/>
      <sz val="9"/>
      <color rgb="FF00000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trike/>
      <sz val="10"/>
      <name val="Verdana"/>
      <family val="2"/>
    </font>
    <font>
      <b/>
      <sz val="10"/>
      <name val="Arial"/>
      <family val="2"/>
      <charset val="204"/>
    </font>
    <font>
      <sz val="9"/>
      <color indexed="8"/>
      <name val="Arial"/>
      <family val="2"/>
      <charset val="204"/>
    </font>
    <font>
      <sz val="7"/>
      <color indexed="8"/>
      <name val="Cambria"/>
      <family val="1"/>
    </font>
    <font>
      <sz val="9"/>
      <name val="Arial"/>
      <family val="2"/>
    </font>
    <font>
      <sz val="7"/>
      <color indexed="8"/>
      <name val="Arial"/>
      <family val="2"/>
      <charset val="204"/>
    </font>
    <font>
      <b/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sz val="11"/>
      <name val="Arial"/>
      <family val="2"/>
    </font>
    <font>
      <sz val="10"/>
      <color theme="0" tint="-0.1499984740745262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9"/>
      <name val="Verdana"/>
      <family val="2"/>
    </font>
    <font>
      <sz val="8"/>
      <color indexed="8"/>
      <name val="Symbol"/>
      <family val="2"/>
      <charset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2EBD9"/>
        <bgColor indexed="64"/>
      </patternFill>
    </fill>
    <fill>
      <patternFill patternType="solid">
        <fgColor rgb="FFE2EFDA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3" fillId="0" borderId="0"/>
    <xf numFmtId="0" fontId="2" fillId="0" borderId="0"/>
    <xf numFmtId="0" fontId="38" fillId="0" borderId="0"/>
    <xf numFmtId="0" fontId="1" fillId="0" borderId="0"/>
  </cellStyleXfs>
  <cellXfs count="561">
    <xf numFmtId="0" fontId="0" fillId="0" borderId="0" xfId="0"/>
    <xf numFmtId="0" fontId="5" fillId="0" borderId="0" xfId="0" applyFont="1"/>
    <xf numFmtId="0" fontId="5" fillId="0" borderId="1" xfId="0" applyFont="1" applyBorder="1"/>
    <xf numFmtId="0" fontId="9" fillId="0" borderId="0" xfId="0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9" fontId="15" fillId="0" borderId="0" xfId="0" applyNumberFormat="1" applyFont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5" fillId="0" borderId="11" xfId="0" applyFont="1" applyBorder="1" applyAlignment="1">
      <alignment vertical="center"/>
    </xf>
    <xf numFmtId="166" fontId="9" fillId="0" borderId="25" xfId="0" applyNumberFormat="1" applyFont="1" applyBorder="1" applyAlignment="1">
      <alignment horizontal="center" vertical="center"/>
    </xf>
    <xf numFmtId="166" fontId="5" fillId="0" borderId="32" xfId="0" applyNumberFormat="1" applyFont="1" applyBorder="1" applyAlignment="1">
      <alignment horizontal="center" vertical="center"/>
    </xf>
    <xf numFmtId="166" fontId="5" fillId="0" borderId="0" xfId="0" applyNumberFormat="1" applyFont="1" applyAlignment="1">
      <alignment horizontal="center"/>
    </xf>
    <xf numFmtId="0" fontId="9" fillId="0" borderId="14" xfId="3" applyFont="1" applyBorder="1" applyAlignment="1">
      <alignment vertical="center"/>
    </xf>
    <xf numFmtId="0" fontId="9" fillId="0" borderId="13" xfId="3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/>
    <xf numFmtId="0" fontId="5" fillId="0" borderId="7" xfId="0" applyFont="1" applyBorder="1"/>
    <xf numFmtId="166" fontId="5" fillId="0" borderId="10" xfId="1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5" fillId="0" borderId="2" xfId="0" applyFont="1" applyBorder="1"/>
    <xf numFmtId="0" fontId="5" fillId="0" borderId="0" xfId="0" applyFont="1" applyAlignment="1">
      <alignment horizontal="left"/>
    </xf>
    <xf numFmtId="0" fontId="9" fillId="0" borderId="0" xfId="0" applyFont="1"/>
    <xf numFmtId="0" fontId="5" fillId="0" borderId="0" xfId="0" applyFont="1" applyAlignment="1">
      <alignment horizontal="left" vertical="center"/>
    </xf>
    <xf numFmtId="167" fontId="5" fillId="0" borderId="0" xfId="1" applyNumberFormat="1" applyFont="1" applyFill="1" applyBorder="1"/>
    <xf numFmtId="0" fontId="6" fillId="0" borderId="0" xfId="0" applyFont="1"/>
    <xf numFmtId="43" fontId="5" fillId="0" borderId="0" xfId="1" applyFont="1" applyFill="1"/>
    <xf numFmtId="168" fontId="5" fillId="0" borderId="0" xfId="1" applyNumberFormat="1" applyFont="1" applyFill="1" applyBorder="1"/>
    <xf numFmtId="1" fontId="5" fillId="0" borderId="10" xfId="1" applyNumberFormat="1" applyFont="1" applyFill="1" applyBorder="1" applyAlignment="1">
      <alignment horizontal="center" vertical="center"/>
    </xf>
    <xf numFmtId="166" fontId="5" fillId="0" borderId="0" xfId="0" applyNumberFormat="1" applyFont="1" applyAlignment="1">
      <alignment horizontal="right" vertical="center"/>
    </xf>
    <xf numFmtId="43" fontId="5" fillId="0" borderId="0" xfId="1" applyFont="1" applyFill="1" applyAlignment="1">
      <alignment vertical="center"/>
    </xf>
    <xf numFmtId="0" fontId="5" fillId="0" borderId="2" xfId="0" applyFont="1" applyBorder="1" applyAlignment="1">
      <alignment horizontal="left" vertical="center"/>
    </xf>
    <xf numFmtId="43" fontId="5" fillId="0" borderId="2" xfId="1" applyFont="1" applyFill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66" fontId="6" fillId="0" borderId="25" xfId="1" applyNumberFormat="1" applyFont="1" applyFill="1" applyBorder="1" applyAlignment="1">
      <alignment horizontal="center" vertical="center"/>
    </xf>
    <xf numFmtId="9" fontId="6" fillId="0" borderId="0" xfId="0" applyNumberFormat="1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69" fontId="5" fillId="0" borderId="10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13" xfId="0" applyFont="1" applyBorder="1"/>
    <xf numFmtId="0" fontId="5" fillId="0" borderId="0" xfId="0" applyFont="1" applyAlignment="1">
      <alignment horizontal="center"/>
    </xf>
    <xf numFmtId="0" fontId="20" fillId="0" borderId="0" xfId="4" applyFont="1"/>
    <xf numFmtId="0" fontId="8" fillId="0" borderId="0" xfId="4"/>
    <xf numFmtId="0" fontId="11" fillId="0" borderId="0" xfId="4" applyFont="1"/>
    <xf numFmtId="0" fontId="21" fillId="0" borderId="0" xfId="4" applyFont="1"/>
    <xf numFmtId="0" fontId="0" fillId="0" borderId="10" xfId="0" applyBorder="1"/>
    <xf numFmtId="0" fontId="8" fillId="0" borderId="10" xfId="0" applyFont="1" applyBorder="1" applyAlignment="1">
      <alignment wrapText="1"/>
    </xf>
    <xf numFmtId="0" fontId="22" fillId="0" borderId="0" xfId="4" applyFont="1"/>
    <xf numFmtId="0" fontId="11" fillId="0" borderId="10" xfId="0" applyFont="1" applyBorder="1"/>
    <xf numFmtId="0" fontId="11" fillId="0" borderId="0" xfId="0" applyFont="1"/>
    <xf numFmtId="0" fontId="23" fillId="0" borderId="0" xfId="4" applyFont="1"/>
    <xf numFmtId="0" fontId="24" fillId="0" borderId="0" xfId="4" applyFont="1"/>
    <xf numFmtId="0" fontId="23" fillId="0" borderId="41" xfId="0" applyFont="1" applyBorder="1"/>
    <xf numFmtId="0" fontId="24" fillId="0" borderId="41" xfId="0" applyFont="1" applyBorder="1"/>
    <xf numFmtId="0" fontId="0" fillId="0" borderId="41" xfId="0" applyBorder="1"/>
    <xf numFmtId="0" fontId="0" fillId="0" borderId="42" xfId="0" applyBorder="1"/>
    <xf numFmtId="0" fontId="8" fillId="0" borderId="41" xfId="0" applyFont="1" applyBorder="1"/>
    <xf numFmtId="0" fontId="5" fillId="0" borderId="0" xfId="6" applyFont="1"/>
    <xf numFmtId="0" fontId="5" fillId="0" borderId="43" xfId="6" applyFont="1" applyBorder="1"/>
    <xf numFmtId="165" fontId="6" fillId="0" borderId="0" xfId="6" applyNumberFormat="1" applyFont="1" applyAlignment="1">
      <alignment horizontal="center"/>
    </xf>
    <xf numFmtId="0" fontId="5" fillId="0" borderId="0" xfId="6" applyFont="1" applyAlignment="1">
      <alignment horizontal="right"/>
    </xf>
    <xf numFmtId="0" fontId="25" fillId="0" borderId="0" xfId="6" applyFont="1" applyAlignment="1">
      <alignment horizontal="right"/>
    </xf>
    <xf numFmtId="0" fontId="25" fillId="0" borderId="0" xfId="6" applyFont="1"/>
    <xf numFmtId="0" fontId="6" fillId="0" borderId="0" xfId="6" applyFont="1" applyAlignment="1">
      <alignment horizontal="left"/>
    </xf>
    <xf numFmtId="0" fontId="5" fillId="0" borderId="1" xfId="6" applyFont="1" applyBorder="1"/>
    <xf numFmtId="166" fontId="6" fillId="0" borderId="0" xfId="7" applyNumberFormat="1" applyFont="1" applyAlignment="1">
      <alignment horizontal="center" vertical="center"/>
    </xf>
    <xf numFmtId="0" fontId="9" fillId="0" borderId="0" xfId="6" applyFont="1" applyAlignment="1">
      <alignment vertical="center"/>
    </xf>
    <xf numFmtId="166" fontId="6" fillId="0" borderId="12" xfId="7" applyNumberFormat="1" applyFont="1" applyBorder="1" applyAlignment="1">
      <alignment horizontal="center" vertical="center"/>
    </xf>
    <xf numFmtId="166" fontId="5" fillId="0" borderId="10" xfId="6" applyNumberFormat="1" applyFont="1" applyBorder="1" applyAlignment="1">
      <alignment horizontal="center" vertical="center"/>
    </xf>
    <xf numFmtId="166" fontId="5" fillId="0" borderId="0" xfId="6" applyNumberFormat="1" applyFont="1" applyAlignment="1">
      <alignment horizontal="center" vertical="center"/>
    </xf>
    <xf numFmtId="43" fontId="5" fillId="0" borderId="0" xfId="7" applyNumberFormat="1" applyFont="1"/>
    <xf numFmtId="0" fontId="5" fillId="0" borderId="0" xfId="6" applyFont="1" applyAlignment="1">
      <alignment horizontal="left"/>
    </xf>
    <xf numFmtId="0" fontId="5" fillId="0" borderId="10" xfId="6" applyFont="1" applyBorder="1" applyAlignment="1">
      <alignment horizontal="center" vertical="center"/>
    </xf>
    <xf numFmtId="168" fontId="5" fillId="0" borderId="10" xfId="7" applyNumberFormat="1" applyFont="1" applyBorder="1" applyAlignment="1">
      <alignment horizontal="center" vertical="center"/>
    </xf>
    <xf numFmtId="0" fontId="9" fillId="0" borderId="0" xfId="6" applyFont="1"/>
    <xf numFmtId="166" fontId="5" fillId="0" borderId="32" xfId="6" applyNumberFormat="1" applyFont="1" applyBorder="1" applyAlignment="1">
      <alignment horizontal="center" vertical="center"/>
    </xf>
    <xf numFmtId="0" fontId="26" fillId="0" borderId="10" xfId="3" applyFont="1" applyBorder="1" applyAlignment="1">
      <alignment horizontal="center" vertical="center" wrapText="1"/>
    </xf>
    <xf numFmtId="166" fontId="5" fillId="0" borderId="10" xfId="7" applyNumberFormat="1" applyFont="1" applyBorder="1" applyAlignment="1">
      <alignment horizontal="center" vertical="center" wrapText="1"/>
    </xf>
    <xf numFmtId="169" fontId="6" fillId="3" borderId="10" xfId="7" applyNumberFormat="1" applyFont="1" applyFill="1" applyBorder="1" applyAlignment="1" applyProtection="1">
      <alignment horizontal="center" vertical="center"/>
      <protection locked="0"/>
    </xf>
    <xf numFmtId="9" fontId="27" fillId="0" borderId="10" xfId="3" applyNumberFormat="1" applyFont="1" applyBorder="1" applyAlignment="1">
      <alignment horizontal="center" vertical="center" wrapText="1"/>
    </xf>
    <xf numFmtId="0" fontId="5" fillId="0" borderId="0" xfId="3" applyFont="1"/>
    <xf numFmtId="0" fontId="9" fillId="0" borderId="0" xfId="3" applyFont="1" applyAlignment="1">
      <alignment vertical="center"/>
    </xf>
    <xf numFmtId="0" fontId="8" fillId="0" borderId="0" xfId="4" applyAlignment="1">
      <alignment wrapText="1"/>
    </xf>
    <xf numFmtId="0" fontId="8" fillId="0" borderId="6" xfId="4" applyBorder="1" applyAlignment="1">
      <alignment wrapText="1"/>
    </xf>
    <xf numFmtId="0" fontId="8" fillId="0" borderId="0" xfId="9"/>
    <xf numFmtId="14" fontId="5" fillId="0" borderId="0" xfId="6" applyNumberFormat="1" applyFont="1"/>
    <xf numFmtId="0" fontId="8" fillId="4" borderId="10" xfId="4" applyFill="1" applyBorder="1" applyAlignment="1">
      <alignment wrapText="1"/>
    </xf>
    <xf numFmtId="0" fontId="8" fillId="5" borderId="0" xfId="4" applyFill="1"/>
    <xf numFmtId="0" fontId="8" fillId="5" borderId="10" xfId="4" applyFill="1" applyBorder="1" applyAlignment="1">
      <alignment wrapText="1"/>
    </xf>
    <xf numFmtId="0" fontId="8" fillId="5" borderId="26" xfId="4" applyFill="1" applyBorder="1" applyAlignment="1">
      <alignment wrapText="1"/>
    </xf>
    <xf numFmtId="0" fontId="24" fillId="0" borderId="0" xfId="4" applyFont="1" applyAlignment="1">
      <alignment vertical="top"/>
    </xf>
    <xf numFmtId="0" fontId="33" fillId="0" borderId="0" xfId="0" applyFont="1"/>
    <xf numFmtId="0" fontId="34" fillId="0" borderId="0" xfId="10" applyFont="1"/>
    <xf numFmtId="171" fontId="34" fillId="0" borderId="56" xfId="10" applyNumberFormat="1" applyFont="1" applyBorder="1" applyAlignment="1">
      <alignment horizontal="center" vertical="center"/>
    </xf>
    <xf numFmtId="0" fontId="34" fillId="0" borderId="39" xfId="10" applyFont="1" applyBorder="1" applyAlignment="1">
      <alignment horizontal="center" vertical="center"/>
    </xf>
    <xf numFmtId="0" fontId="34" fillId="0" borderId="40" xfId="10" applyFont="1" applyBorder="1" applyAlignment="1">
      <alignment horizontal="center" vertical="center"/>
    </xf>
    <xf numFmtId="170" fontId="34" fillId="0" borderId="44" xfId="10" applyNumberFormat="1" applyFont="1" applyBorder="1" applyAlignment="1">
      <alignment horizontal="center" vertical="center"/>
    </xf>
    <xf numFmtId="172" fontId="34" fillId="0" borderId="44" xfId="10" applyNumberFormat="1" applyFont="1" applyBorder="1" applyAlignment="1">
      <alignment horizontal="center"/>
    </xf>
    <xf numFmtId="0" fontId="34" fillId="0" borderId="44" xfId="10" applyFont="1" applyBorder="1"/>
    <xf numFmtId="0" fontId="34" fillId="0" borderId="39" xfId="10" applyFont="1" applyBorder="1"/>
    <xf numFmtId="0" fontId="34" fillId="0" borderId="39" xfId="10" applyFont="1" applyBorder="1" applyAlignment="1">
      <alignment horizontal="center"/>
    </xf>
    <xf numFmtId="0" fontId="34" fillId="0" borderId="39" xfId="10" applyFont="1" applyBorder="1" applyAlignment="1">
      <alignment horizontal="left"/>
    </xf>
    <xf numFmtId="171" fontId="34" fillId="0" borderId="31" xfId="10" applyNumberFormat="1" applyFont="1" applyBorder="1" applyAlignment="1">
      <alignment horizontal="center" vertical="center"/>
    </xf>
    <xf numFmtId="171" fontId="34" fillId="0" borderId="59" xfId="10" applyNumberFormat="1" applyFont="1" applyBorder="1" applyAlignment="1">
      <alignment horizontal="center" vertical="center"/>
    </xf>
    <xf numFmtId="0" fontId="34" fillId="0" borderId="0" xfId="10" applyFont="1" applyAlignment="1">
      <alignment horizontal="center" vertical="center"/>
    </xf>
    <xf numFmtId="0" fontId="34" fillId="0" borderId="45" xfId="10" applyFont="1" applyBorder="1"/>
    <xf numFmtId="171" fontId="34" fillId="0" borderId="57" xfId="10" applyNumberFormat="1" applyFont="1" applyBorder="1" applyAlignment="1">
      <alignment horizontal="center" vertical="center"/>
    </xf>
    <xf numFmtId="166" fontId="34" fillId="0" borderId="59" xfId="10" applyNumberFormat="1" applyFont="1" applyBorder="1" applyAlignment="1">
      <alignment horizontal="center" vertical="center"/>
    </xf>
    <xf numFmtId="171" fontId="34" fillId="0" borderId="58" xfId="10" applyNumberFormat="1" applyFont="1" applyBorder="1" applyAlignment="1">
      <alignment horizontal="center"/>
    </xf>
    <xf numFmtId="170" fontId="3" fillId="0" borderId="16" xfId="10" applyNumberFormat="1" applyBorder="1"/>
    <xf numFmtId="166" fontId="3" fillId="0" borderId="16" xfId="10" applyNumberFormat="1" applyBorder="1"/>
    <xf numFmtId="0" fontId="34" fillId="0" borderId="16" xfId="10" applyFont="1" applyBorder="1"/>
    <xf numFmtId="0" fontId="34" fillId="0" borderId="40" xfId="10" applyFont="1" applyBorder="1"/>
    <xf numFmtId="0" fontId="34" fillId="0" borderId="56" xfId="10" applyFont="1" applyBorder="1" applyAlignment="1">
      <alignment vertical="center"/>
    </xf>
    <xf numFmtId="0" fontId="34" fillId="0" borderId="39" xfId="10" applyFont="1" applyBorder="1" applyAlignment="1">
      <alignment vertical="center" wrapText="1"/>
    </xf>
    <xf numFmtId="0" fontId="34" fillId="0" borderId="39" xfId="10" applyFont="1" applyBorder="1" applyAlignment="1">
      <alignment vertical="center"/>
    </xf>
    <xf numFmtId="0" fontId="34" fillId="0" borderId="39" xfId="10" applyFont="1" applyBorder="1" applyAlignment="1">
      <alignment horizontal="left" vertical="center"/>
    </xf>
    <xf numFmtId="0" fontId="34" fillId="0" borderId="55" xfId="10" applyFont="1" applyBorder="1" applyAlignment="1">
      <alignment horizontal="left" vertical="center"/>
    </xf>
    <xf numFmtId="0" fontId="34" fillId="7" borderId="54" xfId="10" applyFont="1" applyFill="1" applyBorder="1" applyAlignment="1">
      <alignment vertical="center"/>
    </xf>
    <xf numFmtId="0" fontId="34" fillId="7" borderId="20" xfId="10" applyFont="1" applyFill="1" applyBorder="1" applyAlignment="1">
      <alignment vertical="center" wrapText="1"/>
    </xf>
    <xf numFmtId="0" fontId="34" fillId="7" borderId="38" xfId="10" applyFont="1" applyFill="1" applyBorder="1" applyAlignment="1">
      <alignment vertical="center" wrapText="1"/>
    </xf>
    <xf numFmtId="0" fontId="34" fillId="7" borderId="44" xfId="10" applyFont="1" applyFill="1" applyBorder="1"/>
    <xf numFmtId="0" fontId="34" fillId="7" borderId="44" xfId="10" applyFont="1" applyFill="1" applyBorder="1" applyAlignment="1">
      <alignment vertical="center"/>
    </xf>
    <xf numFmtId="0" fontId="34" fillId="7" borderId="38" xfId="10" applyFont="1" applyFill="1" applyBorder="1" applyAlignment="1">
      <alignment horizontal="center"/>
    </xf>
    <xf numFmtId="0" fontId="34" fillId="7" borderId="38" xfId="10" applyFont="1" applyFill="1" applyBorder="1" applyAlignment="1">
      <alignment horizontal="left"/>
    </xf>
    <xf numFmtId="0" fontId="34" fillId="7" borderId="38" xfId="10" applyFont="1" applyFill="1" applyBorder="1" applyAlignment="1">
      <alignment horizontal="left" vertical="center"/>
    </xf>
    <xf numFmtId="0" fontId="34" fillId="7" borderId="53" xfId="10" applyFont="1" applyFill="1" applyBorder="1" applyAlignment="1">
      <alignment horizontal="left" vertical="center"/>
    </xf>
    <xf numFmtId="0" fontId="34" fillId="7" borderId="50" xfId="10" applyFont="1" applyFill="1" applyBorder="1" applyAlignment="1">
      <alignment horizontal="center" vertical="center"/>
    </xf>
    <xf numFmtId="0" fontId="34" fillId="7" borderId="6" xfId="10" applyFont="1" applyFill="1" applyBorder="1" applyAlignment="1">
      <alignment horizontal="center" vertical="center" wrapText="1"/>
    </xf>
    <xf numFmtId="0" fontId="34" fillId="7" borderId="26" xfId="10" applyFont="1" applyFill="1" applyBorder="1" applyAlignment="1">
      <alignment horizontal="center" vertical="center" wrapText="1"/>
    </xf>
    <xf numFmtId="0" fontId="34" fillId="7" borderId="45" xfId="10" applyFont="1" applyFill="1" applyBorder="1"/>
    <xf numFmtId="0" fontId="34" fillId="7" borderId="52" xfId="10" applyFont="1" applyFill="1" applyBorder="1" applyAlignment="1">
      <alignment vertical="center"/>
    </xf>
    <xf numFmtId="0" fontId="34" fillId="7" borderId="7" xfId="10" applyFont="1" applyFill="1" applyBorder="1" applyAlignment="1">
      <alignment horizontal="center"/>
    </xf>
    <xf numFmtId="0" fontId="34" fillId="7" borderId="26" xfId="10" applyFont="1" applyFill="1" applyBorder="1" applyAlignment="1">
      <alignment horizontal="left" vertical="center"/>
    </xf>
    <xf numFmtId="0" fontId="34" fillId="7" borderId="6" xfId="10" applyFont="1" applyFill="1" applyBorder="1" applyAlignment="1">
      <alignment horizontal="left" vertical="center"/>
    </xf>
    <xf numFmtId="0" fontId="34" fillId="7" borderId="51" xfId="10" applyFont="1" applyFill="1" applyBorder="1" applyAlignment="1">
      <alignment horizontal="left" vertical="center"/>
    </xf>
    <xf numFmtId="0" fontId="34" fillId="7" borderId="45" xfId="10" applyFont="1" applyFill="1" applyBorder="1" applyAlignment="1">
      <alignment vertical="center"/>
    </xf>
    <xf numFmtId="0" fontId="34" fillId="7" borderId="52" xfId="10" applyFont="1" applyFill="1" applyBorder="1" applyAlignment="1">
      <alignment horizontal="left" vertical="center"/>
    </xf>
    <xf numFmtId="0" fontId="34" fillId="7" borderId="32" xfId="10" applyFont="1" applyFill="1" applyBorder="1"/>
    <xf numFmtId="0" fontId="34" fillId="7" borderId="26" xfId="10" applyFont="1" applyFill="1" applyBorder="1" applyAlignment="1">
      <alignment horizontal="center"/>
    </xf>
    <xf numFmtId="0" fontId="34" fillId="7" borderId="49" xfId="10" applyFont="1" applyFill="1" applyBorder="1" applyAlignment="1">
      <alignment horizontal="left" vertical="center"/>
    </xf>
    <xf numFmtId="0" fontId="34" fillId="7" borderId="48" xfId="10" applyFont="1" applyFill="1" applyBorder="1" applyAlignment="1">
      <alignment horizontal="center" vertical="center"/>
    </xf>
    <xf numFmtId="0" fontId="34" fillId="7" borderId="22" xfId="10" applyFont="1" applyFill="1" applyBorder="1" applyAlignment="1">
      <alignment horizontal="center" vertical="center" wrapText="1"/>
    </xf>
    <xf numFmtId="0" fontId="34" fillId="7" borderId="35" xfId="10" applyFont="1" applyFill="1" applyBorder="1" applyAlignment="1">
      <alignment horizontal="center" vertical="center" wrapText="1"/>
    </xf>
    <xf numFmtId="0" fontId="34" fillId="7" borderId="16" xfId="10" applyFont="1" applyFill="1" applyBorder="1"/>
    <xf numFmtId="0" fontId="34" fillId="7" borderId="47" xfId="10" applyFont="1" applyFill="1" applyBorder="1"/>
    <xf numFmtId="0" fontId="34" fillId="7" borderId="19" xfId="10" applyFont="1" applyFill="1" applyBorder="1" applyAlignment="1">
      <alignment horizontal="right"/>
    </xf>
    <xf numFmtId="0" fontId="34" fillId="7" borderId="35" xfId="10" applyFont="1" applyFill="1" applyBorder="1" applyAlignment="1">
      <alignment horizontal="center"/>
    </xf>
    <xf numFmtId="0" fontId="34" fillId="7" borderId="40" xfId="10" applyFont="1" applyFill="1" applyBorder="1" applyAlignment="1">
      <alignment horizontal="left"/>
    </xf>
    <xf numFmtId="0" fontId="34" fillId="7" borderId="40" xfId="10" applyFont="1" applyFill="1" applyBorder="1"/>
    <xf numFmtId="0" fontId="34" fillId="7" borderId="46" xfId="10" applyFont="1" applyFill="1" applyBorder="1"/>
    <xf numFmtId="0" fontId="8" fillId="5" borderId="45" xfId="4" applyFill="1" applyBorder="1"/>
    <xf numFmtId="0" fontId="8" fillId="4" borderId="45" xfId="4" applyFill="1" applyBorder="1"/>
    <xf numFmtId="0" fontId="8" fillId="0" borderId="0" xfId="0" applyFont="1"/>
    <xf numFmtId="166" fontId="8" fillId="6" borderId="44" xfId="0" applyNumberFormat="1" applyFont="1" applyFill="1" applyBorder="1"/>
    <xf numFmtId="0" fontId="8" fillId="3" borderId="45" xfId="4" applyFill="1" applyBorder="1"/>
    <xf numFmtId="166" fontId="5" fillId="0" borderId="32" xfId="7" applyNumberFormat="1" applyFont="1" applyBorder="1" applyAlignment="1" applyProtection="1">
      <alignment horizontal="center" vertical="center" wrapText="1"/>
      <protection locked="0"/>
    </xf>
    <xf numFmtId="0" fontId="34" fillId="0" borderId="0" xfId="6" applyFont="1" applyAlignment="1" applyProtection="1">
      <alignment horizontal="left"/>
      <protection locked="0"/>
    </xf>
    <xf numFmtId="0" fontId="34" fillId="0" borderId="0" xfId="6" applyFont="1" applyProtection="1">
      <protection locked="0"/>
    </xf>
    <xf numFmtId="0" fontId="34" fillId="7" borderId="46" xfId="6" applyFont="1" applyFill="1" applyBorder="1"/>
    <xf numFmtId="0" fontId="34" fillId="7" borderId="40" xfId="6" applyFont="1" applyFill="1" applyBorder="1"/>
    <xf numFmtId="0" fontId="34" fillId="7" borderId="40" xfId="6" applyFont="1" applyFill="1" applyBorder="1" applyAlignment="1">
      <alignment horizontal="left"/>
    </xf>
    <xf numFmtId="0" fontId="34" fillId="7" borderId="35" xfId="6" applyFont="1" applyFill="1" applyBorder="1" applyAlignment="1">
      <alignment horizontal="center"/>
    </xf>
    <xf numFmtId="0" fontId="34" fillId="7" borderId="19" xfId="6" applyFont="1" applyFill="1" applyBorder="1" applyAlignment="1">
      <alignment horizontal="right"/>
    </xf>
    <xf numFmtId="0" fontId="34" fillId="7" borderId="16" xfId="6" applyFont="1" applyFill="1" applyBorder="1"/>
    <xf numFmtId="0" fontId="34" fillId="7" borderId="47" xfId="6" applyFont="1" applyFill="1" applyBorder="1"/>
    <xf numFmtId="0" fontId="34" fillId="7" borderId="35" xfId="6" applyFont="1" applyFill="1" applyBorder="1" applyAlignment="1">
      <alignment horizontal="center" vertical="center" wrapText="1"/>
    </xf>
    <xf numFmtId="0" fontId="34" fillId="7" borderId="22" xfId="6" applyFont="1" applyFill="1" applyBorder="1" applyAlignment="1">
      <alignment horizontal="center" vertical="center" wrapText="1"/>
    </xf>
    <xf numFmtId="0" fontId="34" fillId="7" borderId="48" xfId="6" applyFont="1" applyFill="1" applyBorder="1" applyAlignment="1">
      <alignment horizontal="center" vertical="center"/>
    </xf>
    <xf numFmtId="0" fontId="34" fillId="7" borderId="49" xfId="6" applyFont="1" applyFill="1" applyBorder="1" applyAlignment="1">
      <alignment horizontal="left" vertical="center"/>
    </xf>
    <xf numFmtId="0" fontId="34" fillId="7" borderId="26" xfId="6" applyFont="1" applyFill="1" applyBorder="1" applyAlignment="1">
      <alignment horizontal="left" vertical="center"/>
    </xf>
    <xf numFmtId="0" fontId="34" fillId="7" borderId="26" xfId="6" applyFont="1" applyFill="1" applyBorder="1" applyAlignment="1">
      <alignment horizontal="center"/>
    </xf>
    <xf numFmtId="0" fontId="34" fillId="7" borderId="45" xfId="6" applyFont="1" applyFill="1" applyBorder="1" applyAlignment="1">
      <alignment vertical="center"/>
    </xf>
    <xf numFmtId="0" fontId="34" fillId="7" borderId="32" xfId="6" applyFont="1" applyFill="1" applyBorder="1"/>
    <xf numFmtId="0" fontId="34" fillId="7" borderId="45" xfId="6" applyFont="1" applyFill="1" applyBorder="1"/>
    <xf numFmtId="0" fontId="34" fillId="7" borderId="26" xfId="6" applyFont="1" applyFill="1" applyBorder="1" applyAlignment="1">
      <alignment horizontal="center" vertical="center" wrapText="1"/>
    </xf>
    <xf numFmtId="0" fontId="34" fillId="7" borderId="6" xfId="6" applyFont="1" applyFill="1" applyBorder="1" applyAlignment="1">
      <alignment horizontal="center" vertical="center" wrapText="1"/>
    </xf>
    <xf numFmtId="0" fontId="34" fillId="7" borderId="50" xfId="6" applyFont="1" applyFill="1" applyBorder="1" applyAlignment="1">
      <alignment horizontal="center" vertical="center"/>
    </xf>
    <xf numFmtId="0" fontId="34" fillId="7" borderId="51" xfId="6" applyFont="1" applyFill="1" applyBorder="1" applyAlignment="1">
      <alignment horizontal="left" vertical="center"/>
    </xf>
    <xf numFmtId="0" fontId="34" fillId="7" borderId="6" xfId="6" applyFont="1" applyFill="1" applyBorder="1" applyAlignment="1">
      <alignment horizontal="left" vertical="center"/>
    </xf>
    <xf numFmtId="0" fontId="34" fillId="7" borderId="52" xfId="6" applyFont="1" applyFill="1" applyBorder="1" applyAlignment="1">
      <alignment horizontal="left" vertical="center"/>
    </xf>
    <xf numFmtId="0" fontId="34" fillId="7" borderId="7" xfId="6" applyFont="1" applyFill="1" applyBorder="1" applyAlignment="1">
      <alignment horizontal="center"/>
    </xf>
    <xf numFmtId="0" fontId="34" fillId="7" borderId="52" xfId="6" applyFont="1" applyFill="1" applyBorder="1" applyAlignment="1">
      <alignment vertical="center"/>
    </xf>
    <xf numFmtId="0" fontId="34" fillId="7" borderId="52" xfId="6" applyFont="1" applyFill="1" applyBorder="1" applyProtection="1">
      <protection locked="0"/>
    </xf>
    <xf numFmtId="0" fontId="34" fillId="7" borderId="53" xfId="6" applyFont="1" applyFill="1" applyBorder="1" applyAlignment="1">
      <alignment horizontal="left" vertical="center"/>
    </xf>
    <xf numFmtId="0" fontId="34" fillId="7" borderId="38" xfId="6" applyFont="1" applyFill="1" applyBorder="1" applyAlignment="1">
      <alignment horizontal="left" vertical="center"/>
    </xf>
    <xf numFmtId="0" fontId="34" fillId="7" borderId="38" xfId="6" applyFont="1" applyFill="1" applyBorder="1" applyAlignment="1">
      <alignment horizontal="left"/>
    </xf>
    <xf numFmtId="0" fontId="34" fillId="7" borderId="38" xfId="6" applyFont="1" applyFill="1" applyBorder="1" applyAlignment="1">
      <alignment horizontal="center"/>
    </xf>
    <xf numFmtId="0" fontId="34" fillId="7" borderId="44" xfId="6" applyFont="1" applyFill="1" applyBorder="1" applyAlignment="1">
      <alignment vertical="center"/>
    </xf>
    <xf numFmtId="0" fontId="34" fillId="7" borderId="44" xfId="6" applyFont="1" applyFill="1" applyBorder="1" applyProtection="1">
      <protection locked="0"/>
    </xf>
    <xf numFmtId="0" fontId="34" fillId="7" borderId="44" xfId="6" applyFont="1" applyFill="1" applyBorder="1"/>
    <xf numFmtId="0" fontId="34" fillId="7" borderId="38" xfId="6" applyFont="1" applyFill="1" applyBorder="1" applyAlignment="1">
      <alignment vertical="center" wrapText="1"/>
    </xf>
    <xf numFmtId="0" fontId="34" fillId="7" borderId="20" xfId="6" applyFont="1" applyFill="1" applyBorder="1" applyAlignment="1">
      <alignment vertical="center" wrapText="1"/>
    </xf>
    <xf numFmtId="0" fontId="34" fillId="7" borderId="54" xfId="6" applyFont="1" applyFill="1" applyBorder="1" applyAlignment="1">
      <alignment vertical="center"/>
    </xf>
    <xf numFmtId="166" fontId="34" fillId="0" borderId="45" xfId="6" applyNumberFormat="1" applyFont="1" applyBorder="1" applyAlignment="1" applyProtection="1">
      <alignment horizontal="center"/>
      <protection locked="0"/>
    </xf>
    <xf numFmtId="172" fontId="34" fillId="0" borderId="45" xfId="6" applyNumberFormat="1" applyFont="1" applyBorder="1" applyAlignment="1">
      <alignment horizontal="center"/>
    </xf>
    <xf numFmtId="0" fontId="34" fillId="0" borderId="40" xfId="10" applyFont="1" applyBorder="1" applyAlignment="1" applyProtection="1">
      <alignment horizontal="left"/>
      <protection locked="0"/>
    </xf>
    <xf numFmtId="0" fontId="34" fillId="0" borderId="40" xfId="10" applyFont="1" applyBorder="1" applyAlignment="1" applyProtection="1">
      <alignment horizontal="center"/>
      <protection locked="0"/>
    </xf>
    <xf numFmtId="0" fontId="34" fillId="0" borderId="40" xfId="10" applyFont="1" applyBorder="1" applyProtection="1">
      <protection locked="0"/>
    </xf>
    <xf numFmtId="0" fontId="34" fillId="0" borderId="1" xfId="10" applyFont="1" applyBorder="1" applyAlignment="1" applyProtection="1">
      <alignment horizontal="left"/>
      <protection locked="0"/>
    </xf>
    <xf numFmtId="0" fontId="34" fillId="0" borderId="0" xfId="10" applyFont="1" applyAlignment="1" applyProtection="1">
      <alignment horizontal="center"/>
      <protection locked="0"/>
    </xf>
    <xf numFmtId="0" fontId="34" fillId="0" borderId="9" xfId="10" applyFont="1" applyBorder="1" applyProtection="1">
      <protection locked="0"/>
    </xf>
    <xf numFmtId="0" fontId="34" fillId="0" borderId="0" xfId="10" applyFont="1" applyAlignment="1" applyProtection="1">
      <alignment horizontal="left"/>
      <protection locked="0"/>
    </xf>
    <xf numFmtId="0" fontId="34" fillId="0" borderId="0" xfId="10" applyFont="1" applyProtection="1">
      <protection locked="0"/>
    </xf>
    <xf numFmtId="0" fontId="34" fillId="0" borderId="39" xfId="10" applyFont="1" applyBorder="1" applyAlignment="1" applyProtection="1">
      <alignment horizontal="left"/>
      <protection locked="0"/>
    </xf>
    <xf numFmtId="0" fontId="34" fillId="0" borderId="39" xfId="10" applyFont="1" applyBorder="1" applyAlignment="1" applyProtection="1">
      <alignment horizontal="center"/>
      <protection locked="0"/>
    </xf>
    <xf numFmtId="0" fontId="34" fillId="0" borderId="39" xfId="10" applyFont="1" applyBorder="1" applyProtection="1">
      <protection locked="0"/>
    </xf>
    <xf numFmtId="166" fontId="3" fillId="0" borderId="16" xfId="10" applyNumberFormat="1" applyBorder="1" applyProtection="1">
      <protection locked="0"/>
    </xf>
    <xf numFmtId="166" fontId="34" fillId="0" borderId="44" xfId="10" applyNumberFormat="1" applyFont="1" applyBorder="1" applyAlignment="1" applyProtection="1">
      <alignment horizontal="center"/>
      <protection locked="0"/>
    </xf>
    <xf numFmtId="0" fontId="32" fillId="0" borderId="0" xfId="6" applyFont="1" applyProtection="1">
      <protection locked="0"/>
    </xf>
    <xf numFmtId="0" fontId="32" fillId="0" borderId="45" xfId="10" applyFont="1" applyBorder="1" applyProtection="1">
      <protection locked="0"/>
    </xf>
    <xf numFmtId="0" fontId="34" fillId="0" borderId="45" xfId="10" applyFont="1" applyBorder="1" applyAlignment="1" applyProtection="1">
      <alignment horizontal="left"/>
      <protection locked="0"/>
    </xf>
    <xf numFmtId="166" fontId="34" fillId="0" borderId="45" xfId="10" applyNumberFormat="1" applyFont="1" applyBorder="1" applyAlignment="1" applyProtection="1">
      <alignment horizontal="center"/>
      <protection locked="0"/>
    </xf>
    <xf numFmtId="172" fontId="34" fillId="0" borderId="44" xfId="1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169" fontId="6" fillId="3" borderId="24" xfId="1" applyNumberFormat="1" applyFont="1" applyFill="1" applyBorder="1" applyAlignment="1" applyProtection="1">
      <alignment horizontal="center" vertical="center"/>
      <protection locked="0"/>
    </xf>
    <xf numFmtId="169" fontId="6" fillId="3" borderId="27" xfId="1" applyNumberFormat="1" applyFont="1" applyFill="1" applyBorder="1" applyAlignment="1" applyProtection="1">
      <alignment horizontal="center" vertical="center"/>
      <protection locked="0"/>
    </xf>
    <xf numFmtId="166" fontId="5" fillId="3" borderId="10" xfId="1" applyNumberFormat="1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Protection="1">
      <protection locked="0"/>
    </xf>
    <xf numFmtId="0" fontId="5" fillId="0" borderId="45" xfId="3" applyFont="1" applyBorder="1" applyAlignment="1">
      <alignment horizontal="center" vertical="center"/>
    </xf>
    <xf numFmtId="0" fontId="37" fillId="0" borderId="0" xfId="4" applyFont="1"/>
    <xf numFmtId="170" fontId="34" fillId="0" borderId="45" xfId="11" applyNumberFormat="1" applyFont="1" applyBorder="1" applyAlignment="1">
      <alignment horizontal="center" vertical="center"/>
    </xf>
    <xf numFmtId="0" fontId="5" fillId="0" borderId="0" xfId="4" applyFont="1"/>
    <xf numFmtId="0" fontId="5" fillId="0" borderId="0" xfId="4" applyFont="1" applyAlignment="1">
      <alignment horizontal="center"/>
    </xf>
    <xf numFmtId="0" fontId="29" fillId="0" borderId="67" xfId="3" applyFont="1" applyBorder="1" applyAlignment="1">
      <alignment vertical="center" wrapText="1"/>
    </xf>
    <xf numFmtId="169" fontId="6" fillId="2" borderId="66" xfId="1" applyNumberFormat="1" applyFont="1" applyFill="1" applyBorder="1" applyAlignment="1">
      <alignment vertical="center"/>
    </xf>
    <xf numFmtId="0" fontId="8" fillId="0" borderId="0" xfId="3"/>
    <xf numFmtId="167" fontId="5" fillId="0" borderId="0" xfId="1" applyNumberFormat="1" applyFont="1"/>
    <xf numFmtId="0" fontId="32" fillId="0" borderId="45" xfId="12" applyFont="1" applyBorder="1"/>
    <xf numFmtId="0" fontId="34" fillId="0" borderId="45" xfId="12" applyFont="1" applyBorder="1" applyAlignment="1" applyProtection="1">
      <alignment horizontal="left"/>
      <protection locked="0"/>
    </xf>
    <xf numFmtId="0" fontId="34" fillId="0" borderId="0" xfId="12" applyFont="1" applyProtection="1">
      <protection locked="0"/>
    </xf>
    <xf numFmtId="0" fontId="34" fillId="0" borderId="0" xfId="13" applyFont="1"/>
    <xf numFmtId="0" fontId="34" fillId="0" borderId="0" xfId="12" applyFont="1"/>
    <xf numFmtId="0" fontId="34" fillId="0" borderId="0" xfId="12" applyFont="1" applyAlignment="1" applyProtection="1">
      <alignment horizontal="left"/>
      <protection locked="0"/>
    </xf>
    <xf numFmtId="0" fontId="34" fillId="7" borderId="46" xfId="12" applyFont="1" applyFill="1" applyBorder="1"/>
    <xf numFmtId="0" fontId="34" fillId="7" borderId="40" xfId="12" applyFont="1" applyFill="1" applyBorder="1"/>
    <xf numFmtId="0" fontId="34" fillId="7" borderId="40" xfId="12" applyFont="1" applyFill="1" applyBorder="1" applyAlignment="1">
      <alignment horizontal="left"/>
    </xf>
    <xf numFmtId="0" fontId="34" fillId="7" borderId="35" xfId="12" applyFont="1" applyFill="1" applyBorder="1" applyAlignment="1">
      <alignment horizontal="center"/>
    </xf>
    <xf numFmtId="0" fontId="34" fillId="7" borderId="19" xfId="12" applyFont="1" applyFill="1" applyBorder="1" applyAlignment="1">
      <alignment horizontal="right"/>
    </xf>
    <xf numFmtId="0" fontId="34" fillId="7" borderId="16" xfId="12" applyFont="1" applyFill="1" applyBorder="1"/>
    <xf numFmtId="0" fontId="34" fillId="7" borderId="47" xfId="12" applyFont="1" applyFill="1" applyBorder="1"/>
    <xf numFmtId="0" fontId="34" fillId="7" borderId="35" xfId="12" applyFont="1" applyFill="1" applyBorder="1" applyAlignment="1">
      <alignment horizontal="center" vertical="center" wrapText="1"/>
    </xf>
    <xf numFmtId="0" fontId="34" fillId="7" borderId="22" xfId="12" applyFont="1" applyFill="1" applyBorder="1" applyAlignment="1">
      <alignment horizontal="center" vertical="center" wrapText="1"/>
    </xf>
    <xf numFmtId="0" fontId="34" fillId="7" borderId="48" xfId="12" applyFont="1" applyFill="1" applyBorder="1" applyAlignment="1">
      <alignment horizontal="center" vertical="center"/>
    </xf>
    <xf numFmtId="0" fontId="34" fillId="7" borderId="49" xfId="12" applyFont="1" applyFill="1" applyBorder="1" applyAlignment="1">
      <alignment horizontal="left" vertical="center"/>
    </xf>
    <xf numFmtId="0" fontId="34" fillId="7" borderId="26" xfId="12" applyFont="1" applyFill="1" applyBorder="1" applyAlignment="1">
      <alignment horizontal="left" vertical="center"/>
    </xf>
    <xf numFmtId="0" fontId="34" fillId="7" borderId="26" xfId="12" applyFont="1" applyFill="1" applyBorder="1" applyAlignment="1">
      <alignment horizontal="center"/>
    </xf>
    <xf numFmtId="0" fontId="34" fillId="7" borderId="45" xfId="12" applyFont="1" applyFill="1" applyBorder="1" applyAlignment="1">
      <alignment vertical="center"/>
    </xf>
    <xf numFmtId="0" fontId="34" fillId="7" borderId="32" xfId="12" applyFont="1" applyFill="1" applyBorder="1"/>
    <xf numFmtId="0" fontId="34" fillId="7" borderId="45" xfId="12" applyFont="1" applyFill="1" applyBorder="1"/>
    <xf numFmtId="0" fontId="34" fillId="7" borderId="26" xfId="12" applyFont="1" applyFill="1" applyBorder="1" applyAlignment="1">
      <alignment horizontal="center" vertical="center" wrapText="1"/>
    </xf>
    <xf numFmtId="0" fontId="34" fillId="7" borderId="6" xfId="12" applyFont="1" applyFill="1" applyBorder="1" applyAlignment="1">
      <alignment horizontal="center" vertical="center" wrapText="1"/>
    </xf>
    <xf numFmtId="0" fontId="34" fillId="7" borderId="50" xfId="12" applyFont="1" applyFill="1" applyBorder="1" applyAlignment="1">
      <alignment horizontal="center" vertical="center"/>
    </xf>
    <xf numFmtId="0" fontId="34" fillId="7" borderId="51" xfId="12" applyFont="1" applyFill="1" applyBorder="1" applyAlignment="1">
      <alignment horizontal="left" vertical="center"/>
    </xf>
    <xf numFmtId="0" fontId="34" fillId="7" borderId="6" xfId="12" applyFont="1" applyFill="1" applyBorder="1" applyAlignment="1">
      <alignment horizontal="left" vertical="center"/>
    </xf>
    <xf numFmtId="0" fontId="34" fillId="7" borderId="52" xfId="12" applyFont="1" applyFill="1" applyBorder="1" applyAlignment="1">
      <alignment horizontal="left" vertical="center"/>
    </xf>
    <xf numFmtId="0" fontId="34" fillId="7" borderId="7" xfId="12" applyFont="1" applyFill="1" applyBorder="1" applyAlignment="1">
      <alignment horizontal="center"/>
    </xf>
    <xf numFmtId="0" fontId="34" fillId="7" borderId="52" xfId="12" applyFont="1" applyFill="1" applyBorder="1" applyAlignment="1">
      <alignment vertical="center"/>
    </xf>
    <xf numFmtId="0" fontId="34" fillId="7" borderId="52" xfId="12" applyFont="1" applyFill="1" applyBorder="1"/>
    <xf numFmtId="0" fontId="34" fillId="7" borderId="53" xfId="12" applyFont="1" applyFill="1" applyBorder="1" applyAlignment="1">
      <alignment horizontal="left" vertical="center"/>
    </xf>
    <xf numFmtId="0" fontId="34" fillId="7" borderId="38" xfId="12" applyFont="1" applyFill="1" applyBorder="1" applyAlignment="1">
      <alignment horizontal="left" vertical="center"/>
    </xf>
    <xf numFmtId="0" fontId="34" fillId="7" borderId="38" xfId="12" applyFont="1" applyFill="1" applyBorder="1" applyAlignment="1">
      <alignment horizontal="left"/>
    </xf>
    <xf numFmtId="0" fontId="34" fillId="7" borderId="38" xfId="12" applyFont="1" applyFill="1" applyBorder="1" applyAlignment="1">
      <alignment horizontal="center"/>
    </xf>
    <xf numFmtId="0" fontId="34" fillId="7" borderId="44" xfId="12" applyFont="1" applyFill="1" applyBorder="1" applyAlignment="1">
      <alignment vertical="center"/>
    </xf>
    <xf numFmtId="0" fontId="34" fillId="7" borderId="44" xfId="12" applyFont="1" applyFill="1" applyBorder="1"/>
    <xf numFmtId="0" fontId="34" fillId="7" borderId="38" xfId="12" applyFont="1" applyFill="1" applyBorder="1" applyAlignment="1">
      <alignment vertical="center" wrapText="1"/>
    </xf>
    <xf numFmtId="0" fontId="34" fillId="7" borderId="20" xfId="12" applyFont="1" applyFill="1" applyBorder="1" applyAlignment="1">
      <alignment vertical="center" wrapText="1"/>
    </xf>
    <xf numFmtId="0" fontId="34" fillId="7" borderId="54" xfId="12" applyFont="1" applyFill="1" applyBorder="1" applyAlignment="1">
      <alignment vertical="center"/>
    </xf>
    <xf numFmtId="0" fontId="34" fillId="0" borderId="55" xfId="12" applyFont="1" applyBorder="1" applyAlignment="1">
      <alignment horizontal="left" vertical="center"/>
    </xf>
    <xf numFmtId="0" fontId="34" fillId="0" borderId="39" xfId="12" applyFont="1" applyBorder="1" applyAlignment="1">
      <alignment horizontal="left" vertical="center"/>
    </xf>
    <xf numFmtId="0" fontId="34" fillId="0" borderId="39" xfId="12" applyFont="1" applyBorder="1" applyAlignment="1">
      <alignment horizontal="left"/>
    </xf>
    <xf numFmtId="0" fontId="34" fillId="0" borderId="39" xfId="12" applyFont="1" applyBorder="1" applyAlignment="1">
      <alignment horizontal="center"/>
    </xf>
    <xf numFmtId="0" fontId="34" fillId="0" borderId="39" xfId="12" applyFont="1" applyBorder="1" applyAlignment="1">
      <alignment vertical="center"/>
    </xf>
    <xf numFmtId="0" fontId="34" fillId="0" borderId="39" xfId="12" applyFont="1" applyBorder="1"/>
    <xf numFmtId="0" fontId="34" fillId="0" borderId="39" xfId="12" applyFont="1" applyBorder="1" applyAlignment="1">
      <alignment vertical="center" wrapText="1"/>
    </xf>
    <xf numFmtId="0" fontId="34" fillId="0" borderId="56" xfId="12" applyFont="1" applyBorder="1" applyAlignment="1">
      <alignment vertical="center"/>
    </xf>
    <xf numFmtId="171" fontId="34" fillId="0" borderId="30" xfId="12" applyNumberFormat="1" applyFont="1" applyBorder="1" applyAlignment="1">
      <alignment horizontal="center" vertical="center"/>
    </xf>
    <xf numFmtId="0" fontId="34" fillId="0" borderId="40" xfId="12" applyFont="1" applyBorder="1"/>
    <xf numFmtId="0" fontId="34" fillId="0" borderId="40" xfId="12" applyFont="1" applyBorder="1" applyAlignment="1" applyProtection="1">
      <alignment horizontal="left"/>
      <protection locked="0"/>
    </xf>
    <xf numFmtId="0" fontId="34" fillId="0" borderId="40" xfId="12" applyFont="1" applyBorder="1" applyAlignment="1" applyProtection="1">
      <alignment horizontal="center"/>
      <protection locked="0"/>
    </xf>
    <xf numFmtId="0" fontId="34" fillId="0" borderId="40" xfId="12" applyFont="1" applyBorder="1" applyProtection="1">
      <protection locked="0"/>
    </xf>
    <xf numFmtId="0" fontId="34" fillId="0" borderId="16" xfId="12" applyFont="1" applyBorder="1"/>
    <xf numFmtId="166" fontId="1" fillId="0" borderId="16" xfId="12" applyNumberFormat="1" applyFont="1" applyBorder="1" applyProtection="1">
      <protection locked="0"/>
    </xf>
    <xf numFmtId="166" fontId="34" fillId="8" borderId="16" xfId="12" applyNumberFormat="1" applyFont="1" applyFill="1" applyBorder="1"/>
    <xf numFmtId="170" fontId="38" fillId="0" borderId="16" xfId="12" applyNumberFormat="1" applyBorder="1"/>
    <xf numFmtId="0" fontId="34" fillId="0" borderId="40" xfId="12" applyFont="1" applyBorder="1" applyAlignment="1">
      <alignment horizontal="center" vertical="center"/>
    </xf>
    <xf numFmtId="171" fontId="34" fillId="0" borderId="58" xfId="12" applyNumberFormat="1" applyFont="1" applyBorder="1" applyAlignment="1">
      <alignment horizontal="center"/>
    </xf>
    <xf numFmtId="0" fontId="34" fillId="0" borderId="57" xfId="12" applyFont="1" applyBorder="1" applyAlignment="1">
      <alignment horizontal="center" vertical="center"/>
    </xf>
    <xf numFmtId="0" fontId="34" fillId="0" borderId="1" xfId="12" applyFont="1" applyBorder="1" applyAlignment="1" applyProtection="1">
      <alignment horizontal="left"/>
      <protection locked="0"/>
    </xf>
    <xf numFmtId="0" fontId="34" fillId="0" borderId="0" xfId="12" applyFont="1" applyAlignment="1" applyProtection="1">
      <alignment horizontal="center"/>
      <protection locked="0"/>
    </xf>
    <xf numFmtId="0" fontId="34" fillId="0" borderId="9" xfId="12" applyFont="1" applyBorder="1" applyProtection="1">
      <protection locked="0"/>
    </xf>
    <xf numFmtId="0" fontId="1" fillId="0" borderId="45" xfId="12" applyFont="1" applyBorder="1"/>
    <xf numFmtId="166" fontId="38" fillId="0" borderId="44" xfId="12" applyNumberFormat="1" applyBorder="1" applyProtection="1">
      <protection locked="0"/>
    </xf>
    <xf numFmtId="166" fontId="34" fillId="9" borderId="16" xfId="12" applyNumberFormat="1" applyFont="1" applyFill="1" applyBorder="1"/>
    <xf numFmtId="170" fontId="38" fillId="0" borderId="68" xfId="12" applyNumberFormat="1" applyBorder="1"/>
    <xf numFmtId="0" fontId="34" fillId="0" borderId="0" xfId="12" applyFont="1" applyAlignment="1">
      <alignment horizontal="center" vertical="center"/>
    </xf>
    <xf numFmtId="166" fontId="34" fillId="0" borderId="59" xfId="12" applyNumberFormat="1" applyFont="1" applyBorder="1" applyAlignment="1">
      <alignment horizontal="center" vertical="center"/>
    </xf>
    <xf numFmtId="171" fontId="34" fillId="0" borderId="57" xfId="12" applyNumberFormat="1" applyFont="1" applyBorder="1" applyAlignment="1">
      <alignment horizontal="center" vertical="center"/>
    </xf>
    <xf numFmtId="0" fontId="34" fillId="0" borderId="45" xfId="12" applyFont="1" applyBorder="1"/>
    <xf numFmtId="166" fontId="34" fillId="0" borderId="45" xfId="12" applyNumberFormat="1" applyFont="1" applyBorder="1" applyAlignment="1" applyProtection="1">
      <alignment horizontal="center"/>
      <protection locked="0"/>
    </xf>
    <xf numFmtId="166" fontId="34" fillId="0" borderId="45" xfId="12" applyNumberFormat="1" applyFont="1" applyBorder="1" applyAlignment="1">
      <alignment horizontal="center"/>
    </xf>
    <xf numFmtId="172" fontId="34" fillId="0" borderId="45" xfId="12" applyNumberFormat="1" applyFont="1" applyBorder="1" applyAlignment="1">
      <alignment horizontal="center"/>
    </xf>
    <xf numFmtId="170" fontId="34" fillId="0" borderId="45" xfId="12" applyNumberFormat="1" applyFont="1" applyBorder="1" applyAlignment="1">
      <alignment horizontal="center" vertical="center"/>
    </xf>
    <xf numFmtId="171" fontId="34" fillId="0" borderId="59" xfId="12" applyNumberFormat="1" applyFont="1" applyBorder="1" applyAlignment="1">
      <alignment horizontal="center" vertical="center"/>
    </xf>
    <xf numFmtId="171" fontId="34" fillId="0" borderId="31" xfId="12" applyNumberFormat="1" applyFont="1" applyBorder="1" applyAlignment="1">
      <alignment horizontal="center" vertical="center"/>
    </xf>
    <xf numFmtId="0" fontId="34" fillId="0" borderId="39" xfId="12" applyFont="1" applyBorder="1" applyAlignment="1" applyProtection="1">
      <alignment horizontal="left"/>
      <protection locked="0"/>
    </xf>
    <xf numFmtId="0" fontId="34" fillId="0" borderId="39" xfId="12" applyFont="1" applyBorder="1" applyAlignment="1" applyProtection="1">
      <alignment horizontal="center"/>
      <protection locked="0"/>
    </xf>
    <xf numFmtId="0" fontId="34" fillId="0" borderId="39" xfId="12" applyFont="1" applyBorder="1" applyProtection="1">
      <protection locked="0"/>
    </xf>
    <xf numFmtId="0" fontId="34" fillId="0" borderId="44" xfId="12" applyFont="1" applyBorder="1"/>
    <xf numFmtId="166" fontId="34" fillId="0" borderId="44" xfId="12" applyNumberFormat="1" applyFont="1" applyBorder="1" applyAlignment="1" applyProtection="1">
      <alignment horizontal="center"/>
      <protection locked="0"/>
    </xf>
    <xf numFmtId="166" fontId="34" fillId="0" borderId="44" xfId="12" applyNumberFormat="1" applyFont="1" applyBorder="1" applyAlignment="1">
      <alignment horizontal="center"/>
    </xf>
    <xf numFmtId="172" fontId="34" fillId="0" borderId="44" xfId="12" applyNumberFormat="1" applyFont="1" applyBorder="1" applyAlignment="1">
      <alignment horizontal="center"/>
    </xf>
    <xf numFmtId="170" fontId="34" fillId="0" borderId="44" xfId="12" applyNumberFormat="1" applyFont="1" applyBorder="1" applyAlignment="1">
      <alignment horizontal="center" vertical="center"/>
    </xf>
    <xf numFmtId="0" fontId="34" fillId="0" borderId="39" xfId="12" applyFont="1" applyBorder="1" applyAlignment="1">
      <alignment horizontal="center" vertical="center"/>
    </xf>
    <xf numFmtId="171" fontId="34" fillId="0" borderId="56" xfId="12" applyNumberFormat="1" applyFont="1" applyBorder="1" applyAlignment="1">
      <alignment horizontal="center" vertical="center"/>
    </xf>
    <xf numFmtId="0" fontId="34" fillId="0" borderId="0" xfId="13" applyFont="1" applyProtection="1">
      <protection locked="0"/>
    </xf>
    <xf numFmtId="0" fontId="34" fillId="0" borderId="0" xfId="13" applyFont="1" applyAlignment="1" applyProtection="1">
      <alignment horizontal="left"/>
      <protection locked="0"/>
    </xf>
    <xf numFmtId="166" fontId="34" fillId="0" borderId="16" xfId="12" applyNumberFormat="1" applyFont="1" applyBorder="1"/>
    <xf numFmtId="166" fontId="39" fillId="0" borderId="44" xfId="12" applyNumberFormat="1" applyFont="1" applyBorder="1" applyProtection="1">
      <protection locked="0"/>
    </xf>
    <xf numFmtId="170" fontId="39" fillId="0" borderId="68" xfId="12" applyNumberFormat="1" applyFont="1" applyBorder="1"/>
    <xf numFmtId="0" fontId="6" fillId="0" borderId="12" xfId="4" applyFont="1" applyBorder="1" applyAlignment="1" applyProtection="1">
      <alignment horizontal="center" vertical="center"/>
      <protection locked="0"/>
    </xf>
    <xf numFmtId="169" fontId="6" fillId="3" borderId="32" xfId="7" applyNumberFormat="1" applyFont="1" applyFill="1" applyBorder="1" applyAlignment="1" applyProtection="1">
      <alignment horizontal="center" vertical="center"/>
      <protection locked="0"/>
    </xf>
    <xf numFmtId="0" fontId="5" fillId="0" borderId="69" xfId="4" applyFont="1" applyBorder="1" applyAlignment="1">
      <alignment horizontal="left"/>
    </xf>
    <xf numFmtId="0" fontId="5" fillId="0" borderId="72" xfId="6" applyFont="1" applyBorder="1"/>
    <xf numFmtId="0" fontId="5" fillId="0" borderId="1" xfId="3" applyFont="1" applyBorder="1" applyAlignment="1" applyProtection="1">
      <alignment horizontal="left"/>
      <protection locked="0"/>
    </xf>
    <xf numFmtId="0" fontId="5" fillId="0" borderId="0" xfId="6" applyFont="1" applyAlignment="1" applyProtection="1">
      <alignment horizontal="left"/>
      <protection locked="0"/>
    </xf>
    <xf numFmtId="0" fontId="5" fillId="0" borderId="0" xfId="6" applyFont="1" applyProtection="1">
      <protection locked="0"/>
    </xf>
    <xf numFmtId="0" fontId="5" fillId="0" borderId="69" xfId="6" applyFont="1" applyBorder="1"/>
    <xf numFmtId="0" fontId="5" fillId="0" borderId="0" xfId="4" applyFont="1" applyAlignment="1">
      <alignment horizontal="left"/>
    </xf>
    <xf numFmtId="14" fontId="5" fillId="0" borderId="0" xfId="4" applyNumberFormat="1" applyFont="1" applyAlignment="1" applyProtection="1">
      <alignment horizontal="left"/>
      <protection locked="0"/>
    </xf>
    <xf numFmtId="169" fontId="6" fillId="3" borderId="26" xfId="1" applyNumberFormat="1" applyFont="1" applyFill="1" applyBorder="1" applyAlignment="1" applyProtection="1">
      <alignment vertical="center"/>
      <protection locked="0"/>
    </xf>
    <xf numFmtId="0" fontId="5" fillId="0" borderId="0" xfId="4" applyFont="1" applyAlignment="1" applyProtection="1">
      <alignment horizontal="left"/>
      <protection locked="0"/>
    </xf>
    <xf numFmtId="0" fontId="5" fillId="2" borderId="69" xfId="0" applyFont="1" applyFill="1" applyBorder="1"/>
    <xf numFmtId="0" fontId="5" fillId="3" borderId="45" xfId="4" applyFont="1" applyFill="1" applyBorder="1" applyAlignment="1" applyProtection="1">
      <alignment horizontal="left"/>
      <protection locked="0"/>
    </xf>
    <xf numFmtId="0" fontId="5" fillId="2" borderId="69" xfId="0" applyFont="1" applyFill="1" applyBorder="1" applyAlignment="1">
      <alignment horizontal="right"/>
    </xf>
    <xf numFmtId="165" fontId="6" fillId="2" borderId="75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 locked="0"/>
    </xf>
    <xf numFmtId="166" fontId="5" fillId="0" borderId="45" xfId="1" applyNumberFormat="1" applyFont="1" applyFill="1" applyBorder="1" applyAlignment="1" applyProtection="1">
      <alignment horizontal="center" vertical="center"/>
    </xf>
    <xf numFmtId="166" fontId="5" fillId="0" borderId="45" xfId="1" applyNumberFormat="1" applyFont="1" applyFill="1" applyBorder="1" applyAlignment="1">
      <alignment horizontal="center" vertical="center"/>
    </xf>
    <xf numFmtId="0" fontId="11" fillId="0" borderId="46" xfId="4" applyFont="1" applyBorder="1" applyAlignment="1">
      <alignment horizontal="center" vertical="center" textRotation="90" wrapText="1"/>
    </xf>
    <xf numFmtId="0" fontId="17" fillId="0" borderId="16" xfId="3" applyFont="1" applyBorder="1" applyAlignment="1">
      <alignment horizontal="center" vertical="center" wrapText="1"/>
    </xf>
    <xf numFmtId="166" fontId="6" fillId="0" borderId="28" xfId="1" applyNumberFormat="1" applyFont="1" applyFill="1" applyBorder="1" applyAlignment="1" applyProtection="1">
      <alignment horizontal="center" vertical="center" wrapText="1"/>
    </xf>
    <xf numFmtId="0" fontId="9" fillId="0" borderId="0" xfId="4" applyFont="1" applyAlignment="1">
      <alignment horizontal="left" vertical="center"/>
    </xf>
    <xf numFmtId="0" fontId="6" fillId="0" borderId="0" xfId="4" applyFont="1" applyAlignment="1" applyProtection="1">
      <alignment horizontal="center" vertical="center"/>
      <protection locked="0"/>
    </xf>
    <xf numFmtId="0" fontId="17" fillId="0" borderId="44" xfId="3" applyFont="1" applyBorder="1" applyAlignment="1">
      <alignment horizontal="center" vertical="center" wrapText="1"/>
    </xf>
    <xf numFmtId="166" fontId="6" fillId="0" borderId="29" xfId="1" applyNumberFormat="1" applyFont="1" applyFill="1" applyBorder="1" applyAlignment="1" applyProtection="1">
      <alignment horizontal="center" vertical="center" wrapText="1"/>
    </xf>
    <xf numFmtId="169" fontId="6" fillId="3" borderId="48" xfId="1" applyNumberFormat="1" applyFont="1" applyFill="1" applyBorder="1" applyAlignment="1" applyProtection="1">
      <alignment horizontal="center" vertical="center"/>
      <protection locked="0"/>
    </xf>
    <xf numFmtId="166" fontId="6" fillId="0" borderId="30" xfId="1" applyNumberFormat="1" applyFont="1" applyFill="1" applyBorder="1" applyAlignment="1" applyProtection="1">
      <alignment horizontal="center" vertical="center" wrapText="1"/>
    </xf>
    <xf numFmtId="0" fontId="17" fillId="0" borderId="45" xfId="3" applyFont="1" applyBorder="1" applyAlignment="1">
      <alignment horizontal="center" vertical="center" wrapText="1"/>
    </xf>
    <xf numFmtId="169" fontId="6" fillId="3" borderId="80" xfId="1" applyNumberFormat="1" applyFont="1" applyFill="1" applyBorder="1" applyAlignment="1" applyProtection="1">
      <alignment horizontal="center" vertical="center"/>
      <protection locked="0"/>
    </xf>
    <xf numFmtId="166" fontId="6" fillId="0" borderId="81" xfId="1" applyNumberFormat="1" applyFont="1" applyFill="1" applyBorder="1" applyAlignment="1" applyProtection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29" fillId="0" borderId="0" xfId="3" applyFont="1" applyAlignment="1">
      <alignment horizontal="left" vertical="center" wrapText="1" indent="1"/>
    </xf>
    <xf numFmtId="0" fontId="31" fillId="0" borderId="66" xfId="3" applyFont="1" applyBorder="1" applyAlignment="1">
      <alignment horizontal="center" wrapText="1"/>
    </xf>
    <xf numFmtId="0" fontId="31" fillId="0" borderId="66" xfId="4" applyFont="1" applyBorder="1" applyAlignment="1">
      <alignment horizontal="center" wrapText="1"/>
    </xf>
    <xf numFmtId="0" fontId="42" fillId="0" borderId="66" xfId="3" applyFont="1" applyBorder="1" applyAlignment="1">
      <alignment horizontal="center" wrapText="1"/>
    </xf>
    <xf numFmtId="0" fontId="31" fillId="0" borderId="14" xfId="4" applyFont="1" applyBorder="1" applyAlignment="1">
      <alignment horizontal="center" wrapText="1"/>
    </xf>
    <xf numFmtId="169" fontId="43" fillId="3" borderId="66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" quotePrefix="1" applyFont="1"/>
    <xf numFmtId="0" fontId="29" fillId="0" borderId="56" xfId="3" applyFont="1" applyBorder="1" applyAlignment="1">
      <alignment horizontal="left" vertical="center" wrapText="1" indent="1"/>
    </xf>
    <xf numFmtId="169" fontId="6" fillId="0" borderId="39" xfId="1" applyNumberFormat="1" applyFont="1" applyFill="1" applyBorder="1" applyAlignment="1" applyProtection="1">
      <alignment horizontal="center" vertical="center"/>
      <protection locked="0"/>
    </xf>
    <xf numFmtId="0" fontId="15" fillId="3" borderId="66" xfId="3" applyFont="1" applyFill="1" applyBorder="1" applyAlignment="1" applyProtection="1">
      <alignment horizontal="center" vertical="center" wrapText="1"/>
      <protection locked="0"/>
    </xf>
    <xf numFmtId="0" fontId="29" fillId="0" borderId="67" xfId="3" applyFont="1" applyBorder="1" applyAlignment="1">
      <alignment vertical="center"/>
    </xf>
    <xf numFmtId="169" fontId="11" fillId="3" borderId="66" xfId="3" applyNumberFormat="1" applyFont="1" applyFill="1" applyBorder="1" applyAlignment="1" applyProtection="1">
      <alignment horizontal="center" vertical="center"/>
      <protection locked="0"/>
    </xf>
    <xf numFmtId="169" fontId="43" fillId="3" borderId="14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3" applyFont="1" applyBorder="1"/>
    <xf numFmtId="0" fontId="5" fillId="0" borderId="1" xfId="3" applyFont="1" applyBorder="1" applyAlignment="1">
      <alignment horizontal="left"/>
    </xf>
    <xf numFmtId="0" fontId="5" fillId="0" borderId="0" xfId="3" applyFont="1" applyAlignment="1">
      <alignment horizontal="left"/>
    </xf>
    <xf numFmtId="0" fontId="11" fillId="0" borderId="60" xfId="9" applyFont="1" applyBorder="1" applyAlignment="1">
      <alignment horizontal="left" vertical="center" wrapText="1"/>
    </xf>
    <xf numFmtId="0" fontId="11" fillId="0" borderId="62" xfId="9" applyFont="1" applyBorder="1" applyAlignment="1">
      <alignment horizontal="left" vertical="center" wrapText="1"/>
    </xf>
    <xf numFmtId="1" fontId="36" fillId="3" borderId="61" xfId="9" applyNumberFormat="1" applyFont="1" applyFill="1" applyBorder="1" applyAlignment="1" applyProtection="1">
      <alignment horizontal="center" vertical="center"/>
      <protection locked="0"/>
    </xf>
    <xf numFmtId="1" fontId="36" fillId="3" borderId="63" xfId="9" applyNumberFormat="1" applyFont="1" applyFill="1" applyBorder="1" applyAlignment="1" applyProtection="1">
      <alignment horizontal="center" vertical="center"/>
      <protection locked="0"/>
    </xf>
    <xf numFmtId="9" fontId="27" fillId="0" borderId="10" xfId="3" applyNumberFormat="1" applyFont="1" applyBorder="1" applyAlignment="1">
      <alignment horizontal="center" vertical="center" wrapText="1"/>
    </xf>
    <xf numFmtId="0" fontId="27" fillId="0" borderId="10" xfId="3" applyFont="1" applyBorder="1" applyAlignment="1">
      <alignment horizontal="center" vertical="center" wrapText="1"/>
    </xf>
    <xf numFmtId="0" fontId="27" fillId="0" borderId="33" xfId="3" applyFont="1" applyBorder="1" applyAlignment="1">
      <alignment horizontal="center" vertical="center" wrapText="1"/>
    </xf>
    <xf numFmtId="0" fontId="5" fillId="0" borderId="69" xfId="4" applyFont="1" applyBorder="1" applyAlignment="1" applyProtection="1">
      <alignment horizontal="left"/>
      <protection locked="0"/>
    </xf>
    <xf numFmtId="0" fontId="5" fillId="0" borderId="69" xfId="6" applyFont="1" applyBorder="1" applyAlignment="1" applyProtection="1">
      <alignment horizontal="left"/>
      <protection locked="0"/>
    </xf>
    <xf numFmtId="0" fontId="5" fillId="0" borderId="69" xfId="6" applyFont="1" applyBorder="1" applyProtection="1">
      <protection locked="0"/>
    </xf>
    <xf numFmtId="0" fontId="5" fillId="0" borderId="0" xfId="6" applyFont="1" applyAlignment="1">
      <alignment horizontal="left"/>
    </xf>
    <xf numFmtId="0" fontId="5" fillId="0" borderId="0" xfId="6" applyFont="1"/>
    <xf numFmtId="0" fontId="7" fillId="0" borderId="3" xfId="3" applyFont="1" applyBorder="1" applyAlignment="1">
      <alignment horizontal="center"/>
    </xf>
    <xf numFmtId="0" fontId="7" fillId="0" borderId="5" xfId="3" applyFont="1" applyBorder="1" applyAlignment="1">
      <alignment horizontal="center"/>
    </xf>
    <xf numFmtId="0" fontId="7" fillId="0" borderId="3" xfId="3" applyFont="1" applyBorder="1" applyAlignment="1">
      <alignment horizontal="center" wrapText="1"/>
    </xf>
    <xf numFmtId="0" fontId="7" fillId="0" borderId="4" xfId="3" applyFont="1" applyBorder="1" applyAlignment="1">
      <alignment horizontal="center" wrapText="1"/>
    </xf>
    <xf numFmtId="0" fontId="7" fillId="0" borderId="5" xfId="3" applyFont="1" applyBorder="1" applyAlignment="1">
      <alignment horizontal="center" wrapText="1"/>
    </xf>
    <xf numFmtId="169" fontId="6" fillId="3" borderId="52" xfId="8" applyNumberFormat="1" applyFont="1" applyFill="1" applyBorder="1" applyAlignment="1" applyProtection="1">
      <alignment horizontal="center" vertical="center"/>
      <protection locked="0"/>
    </xf>
    <xf numFmtId="169" fontId="6" fillId="3" borderId="26" xfId="8" applyNumberFormat="1" applyFont="1" applyFill="1" applyBorder="1" applyAlignment="1" applyProtection="1">
      <alignment horizontal="center" vertical="center"/>
      <protection locked="0"/>
    </xf>
    <xf numFmtId="169" fontId="6" fillId="3" borderId="32" xfId="8" applyNumberFormat="1" applyFont="1" applyFill="1" applyBorder="1" applyAlignment="1" applyProtection="1">
      <alignment horizontal="center" vertical="center"/>
      <protection locked="0"/>
    </xf>
    <xf numFmtId="166" fontId="5" fillId="0" borderId="10" xfId="7" applyNumberFormat="1" applyFont="1" applyBorder="1" applyAlignment="1">
      <alignment horizontal="center" vertical="center" wrapText="1"/>
    </xf>
    <xf numFmtId="166" fontId="5" fillId="0" borderId="33" xfId="7" applyNumberFormat="1" applyFont="1" applyBorder="1" applyAlignment="1">
      <alignment horizontal="center" vertical="center" wrapText="1"/>
    </xf>
    <xf numFmtId="0" fontId="30" fillId="0" borderId="15" xfId="3" applyFont="1" applyBorder="1" applyAlignment="1">
      <alignment horizontal="center" vertical="center" wrapText="1"/>
    </xf>
    <xf numFmtId="0" fontId="30" fillId="0" borderId="11" xfId="3" applyFont="1" applyBorder="1" applyAlignment="1">
      <alignment horizontal="center" vertical="center" wrapText="1"/>
    </xf>
    <xf numFmtId="0" fontId="27" fillId="0" borderId="10" xfId="3" applyFont="1" applyBorder="1" applyAlignment="1">
      <alignment horizontal="left" vertical="center" wrapText="1"/>
    </xf>
    <xf numFmtId="0" fontId="18" fillId="0" borderId="15" xfId="3" applyFont="1" applyBorder="1" applyAlignment="1">
      <alignment horizontal="left" vertical="center" wrapText="1"/>
    </xf>
    <xf numFmtId="0" fontId="18" fillId="0" borderId="2" xfId="3" applyFont="1" applyBorder="1" applyAlignment="1">
      <alignment horizontal="left" vertical="center" wrapText="1"/>
    </xf>
    <xf numFmtId="0" fontId="28" fillId="0" borderId="15" xfId="3" applyFont="1" applyBorder="1" applyAlignment="1">
      <alignment horizontal="center" vertical="center" wrapText="1"/>
    </xf>
    <xf numFmtId="0" fontId="28" fillId="0" borderId="11" xfId="3" applyFont="1" applyBorder="1" applyAlignment="1">
      <alignment horizontal="center" vertical="center" wrapText="1"/>
    </xf>
    <xf numFmtId="0" fontId="5" fillId="0" borderId="69" xfId="4" applyFont="1" applyBorder="1" applyAlignment="1">
      <alignment horizontal="left"/>
    </xf>
    <xf numFmtId="0" fontId="26" fillId="0" borderId="33" xfId="3" applyFont="1" applyBorder="1" applyAlignment="1">
      <alignment horizontal="center" vertical="center" textRotation="90" wrapText="1"/>
    </xf>
    <xf numFmtId="0" fontId="26" fillId="0" borderId="26" xfId="3" applyFont="1" applyBorder="1" applyAlignment="1">
      <alignment horizontal="center" vertical="center" textRotation="90" wrapText="1"/>
    </xf>
    <xf numFmtId="0" fontId="26" fillId="0" borderId="32" xfId="3" applyFont="1" applyBorder="1" applyAlignment="1">
      <alignment horizontal="center" vertical="center" textRotation="90" wrapText="1"/>
    </xf>
    <xf numFmtId="0" fontId="27" fillId="0" borderId="33" xfId="3" applyFont="1" applyBorder="1" applyAlignment="1">
      <alignment horizontal="left" vertical="center" wrapText="1"/>
    </xf>
    <xf numFmtId="0" fontId="30" fillId="0" borderId="15" xfId="3" applyFont="1" applyBorder="1" applyAlignment="1">
      <alignment horizontal="left" vertical="justify" wrapText="1"/>
    </xf>
    <xf numFmtId="0" fontId="30" fillId="0" borderId="11" xfId="3" applyFont="1" applyBorder="1" applyAlignment="1">
      <alignment horizontal="left" vertical="justify" wrapText="1"/>
    </xf>
    <xf numFmtId="0" fontId="28" fillId="0" borderId="3" xfId="3" applyFont="1" applyBorder="1" applyAlignment="1">
      <alignment horizontal="center" vertical="center" wrapText="1"/>
    </xf>
    <xf numFmtId="0" fontId="28" fillId="0" borderId="5" xfId="3" applyFont="1" applyBorder="1" applyAlignment="1">
      <alignment horizontal="center" vertical="center" wrapText="1"/>
    </xf>
    <xf numFmtId="0" fontId="8" fillId="0" borderId="8" xfId="3" applyBorder="1" applyAlignment="1">
      <alignment horizontal="left" vertical="center"/>
    </xf>
    <xf numFmtId="0" fontId="8" fillId="0" borderId="1" xfId="3" applyBorder="1" applyAlignment="1">
      <alignment horizontal="left" vertical="center"/>
    </xf>
    <xf numFmtId="0" fontId="8" fillId="0" borderId="9" xfId="3" applyBorder="1" applyAlignment="1">
      <alignment horizontal="left" vertical="center"/>
    </xf>
    <xf numFmtId="0" fontId="5" fillId="0" borderId="3" xfId="6" applyFont="1" applyBorder="1" applyAlignment="1">
      <alignment horizontal="left" vertical="top"/>
    </xf>
    <xf numFmtId="0" fontId="5" fillId="0" borderId="4" xfId="6" applyFont="1" applyBorder="1" applyAlignment="1">
      <alignment horizontal="left" vertical="top"/>
    </xf>
    <xf numFmtId="0" fontId="5" fillId="0" borderId="5" xfId="6" applyFont="1" applyBorder="1" applyAlignment="1">
      <alignment horizontal="left" vertical="top"/>
    </xf>
    <xf numFmtId="0" fontId="5" fillId="0" borderId="6" xfId="6" applyFont="1" applyBorder="1" applyAlignment="1">
      <alignment horizontal="left" vertical="top"/>
    </xf>
    <xf numFmtId="0" fontId="5" fillId="0" borderId="0" xfId="6" applyFont="1" applyAlignment="1">
      <alignment horizontal="left" vertical="top"/>
    </xf>
    <xf numFmtId="0" fontId="5" fillId="0" borderId="7" xfId="6" applyFont="1" applyBorder="1" applyAlignment="1">
      <alignment horizontal="left" vertical="top"/>
    </xf>
    <xf numFmtId="0" fontId="5" fillId="0" borderId="8" xfId="6" applyFont="1" applyBorder="1" applyAlignment="1">
      <alignment horizontal="left" vertical="top"/>
    </xf>
    <xf numFmtId="0" fontId="5" fillId="0" borderId="1" xfId="6" applyFont="1" applyBorder="1" applyAlignment="1">
      <alignment horizontal="left" vertical="top"/>
    </xf>
    <xf numFmtId="0" fontId="5" fillId="0" borderId="9" xfId="6" applyFont="1" applyBorder="1" applyAlignment="1">
      <alignment horizontal="left" vertical="top"/>
    </xf>
    <xf numFmtId="0" fontId="10" fillId="0" borderId="10" xfId="6" applyFont="1" applyBorder="1" applyAlignment="1">
      <alignment vertical="center"/>
    </xf>
    <xf numFmtId="169" fontId="5" fillId="3" borderId="10" xfId="6" applyNumberFormat="1" applyFont="1" applyFill="1" applyBorder="1" applyAlignment="1" applyProtection="1">
      <alignment horizontal="center" vertical="center"/>
      <protection locked="0"/>
    </xf>
    <xf numFmtId="0" fontId="29" fillId="0" borderId="15" xfId="3" applyFont="1" applyBorder="1" applyAlignment="1">
      <alignment horizontal="left" vertical="center" wrapText="1"/>
    </xf>
    <xf numFmtId="0" fontId="29" fillId="0" borderId="2" xfId="3" applyFont="1" applyBorder="1" applyAlignment="1">
      <alignment horizontal="left" vertical="center" wrapText="1"/>
    </xf>
    <xf numFmtId="0" fontId="29" fillId="0" borderId="11" xfId="3" applyFont="1" applyBorder="1" applyAlignment="1">
      <alignment horizontal="left" vertical="center" wrapText="1"/>
    </xf>
    <xf numFmtId="0" fontId="30" fillId="0" borderId="15" xfId="3" applyFont="1" applyBorder="1" applyAlignment="1">
      <alignment horizontal="left" vertical="center" wrapText="1"/>
    </xf>
    <xf numFmtId="0" fontId="30" fillId="0" borderId="2" xfId="3" applyFont="1" applyBorder="1" applyAlignment="1">
      <alignment horizontal="left" vertical="center" wrapText="1"/>
    </xf>
    <xf numFmtId="0" fontId="29" fillId="0" borderId="15" xfId="3" applyFont="1" applyBorder="1" applyAlignment="1">
      <alignment horizontal="left" vertical="center"/>
    </xf>
    <xf numFmtId="0" fontId="29" fillId="0" borderId="2" xfId="3" applyFont="1" applyBorder="1" applyAlignment="1">
      <alignment horizontal="left" vertical="center"/>
    </xf>
    <xf numFmtId="0" fontId="29" fillId="0" borderId="11" xfId="3" applyFont="1" applyBorder="1" applyAlignment="1">
      <alignment horizontal="left" vertical="center"/>
    </xf>
    <xf numFmtId="0" fontId="18" fillId="0" borderId="18" xfId="3" applyFont="1" applyBorder="1" applyAlignment="1">
      <alignment horizontal="left" vertical="top" wrapText="1"/>
    </xf>
    <xf numFmtId="0" fontId="18" fillId="0" borderId="34" xfId="3" applyFont="1" applyBorder="1" applyAlignment="1">
      <alignment horizontal="left" vertical="top" wrapText="1"/>
    </xf>
    <xf numFmtId="0" fontId="9" fillId="0" borderId="14" xfId="6" applyFont="1" applyBorder="1" applyAlignment="1">
      <alignment vertical="center"/>
    </xf>
    <xf numFmtId="0" fontId="9" fillId="0" borderId="13" xfId="6" applyFont="1" applyBorder="1" applyAlignment="1">
      <alignment vertical="center"/>
    </xf>
    <xf numFmtId="0" fontId="9" fillId="0" borderId="12" xfId="6" applyFont="1" applyBorder="1" applyAlignment="1">
      <alignment vertical="center"/>
    </xf>
    <xf numFmtId="169" fontId="5" fillId="0" borderId="10" xfId="6" applyNumberFormat="1" applyFont="1" applyBorder="1" applyAlignment="1">
      <alignment horizontal="center" vertical="center"/>
    </xf>
    <xf numFmtId="0" fontId="5" fillId="0" borderId="1" xfId="4" applyFont="1" applyBorder="1" applyAlignment="1">
      <alignment horizontal="left"/>
    </xf>
    <xf numFmtId="0" fontId="9" fillId="0" borderId="14" xfId="4" applyFont="1" applyBorder="1" applyAlignment="1">
      <alignment horizontal="left" vertical="center"/>
    </xf>
    <xf numFmtId="0" fontId="9" fillId="0" borderId="13" xfId="4" applyFont="1" applyBorder="1" applyAlignment="1">
      <alignment horizontal="left" vertical="center"/>
    </xf>
    <xf numFmtId="0" fontId="9" fillId="0" borderId="12" xfId="4" applyFont="1" applyBorder="1" applyAlignment="1">
      <alignment horizontal="left" vertical="center"/>
    </xf>
    <xf numFmtId="0" fontId="9" fillId="0" borderId="0" xfId="6" applyFont="1" applyAlignment="1">
      <alignment horizontal="left"/>
    </xf>
    <xf numFmtId="0" fontId="5" fillId="0" borderId="0" xfId="4" applyFont="1" applyAlignment="1">
      <alignment horizontal="left"/>
    </xf>
    <xf numFmtId="14" fontId="5" fillId="0" borderId="0" xfId="4" applyNumberFormat="1" applyFont="1" applyAlignment="1" applyProtection="1">
      <alignment horizontal="left"/>
      <protection locked="0"/>
    </xf>
    <xf numFmtId="14" fontId="5" fillId="0" borderId="1" xfId="4" applyNumberFormat="1" applyFont="1" applyBorder="1" applyAlignment="1" applyProtection="1">
      <alignment horizontal="left"/>
      <protection locked="0"/>
    </xf>
    <xf numFmtId="0" fontId="5" fillId="0" borderId="1" xfId="6" applyFont="1" applyBorder="1" applyAlignment="1" applyProtection="1">
      <alignment horizontal="left"/>
      <protection locked="0"/>
    </xf>
    <xf numFmtId="166" fontId="9" fillId="0" borderId="14" xfId="3" applyNumberFormat="1" applyFont="1" applyBorder="1" applyAlignment="1">
      <alignment horizontal="center" vertical="center"/>
    </xf>
    <xf numFmtId="166" fontId="9" fillId="0" borderId="12" xfId="3" applyNumberFormat="1" applyFont="1" applyBorder="1" applyAlignment="1">
      <alignment horizontal="center" vertical="center"/>
    </xf>
    <xf numFmtId="0" fontId="11" fillId="0" borderId="30" xfId="3" applyFont="1" applyBorder="1" applyAlignment="1">
      <alignment horizontal="center" vertical="center" textRotation="90" wrapText="1"/>
    </xf>
    <xf numFmtId="0" fontId="11" fillId="0" borderId="31" xfId="3" applyFont="1" applyBorder="1" applyAlignment="1">
      <alignment horizontal="center" vertical="center" textRotation="90" wrapText="1"/>
    </xf>
    <xf numFmtId="0" fontId="29" fillId="0" borderId="40" xfId="3" applyFont="1" applyBorder="1" applyAlignment="1">
      <alignment horizontal="left" vertical="center" wrapText="1" indent="1"/>
    </xf>
    <xf numFmtId="0" fontId="15" fillId="0" borderId="40" xfId="3" applyFont="1" applyBorder="1" applyAlignment="1">
      <alignment horizontal="left" vertical="center" wrapText="1" indent="1"/>
    </xf>
    <xf numFmtId="0" fontId="15" fillId="0" borderId="58" xfId="3" applyFont="1" applyBorder="1" applyAlignment="1">
      <alignment horizontal="left" vertical="center" wrapText="1" indent="1"/>
    </xf>
    <xf numFmtId="0" fontId="18" fillId="0" borderId="64" xfId="3" applyFont="1" applyBorder="1" applyAlignment="1">
      <alignment horizontal="center" vertical="center" wrapText="1"/>
    </xf>
    <xf numFmtId="0" fontId="18" fillId="0" borderId="58" xfId="3" applyFont="1" applyBorder="1" applyAlignment="1">
      <alignment horizontal="center" vertical="center" wrapText="1"/>
    </xf>
    <xf numFmtId="0" fontId="18" fillId="0" borderId="55" xfId="3" applyFont="1" applyBorder="1" applyAlignment="1">
      <alignment horizontal="center" vertical="center" wrapText="1"/>
    </xf>
    <xf numFmtId="0" fontId="18" fillId="0" borderId="56" xfId="3" applyFont="1" applyBorder="1" applyAlignment="1">
      <alignment horizontal="center" vertical="center" wrapText="1"/>
    </xf>
    <xf numFmtId="0" fontId="17" fillId="0" borderId="7" xfId="3" applyFont="1" applyBorder="1" applyAlignment="1">
      <alignment horizontal="center" vertical="center" wrapText="1"/>
    </xf>
    <xf numFmtId="0" fontId="17" fillId="0" borderId="39" xfId="3" applyFont="1" applyBorder="1" applyAlignment="1">
      <alignment horizontal="center" vertical="center" wrapText="1"/>
    </xf>
    <xf numFmtId="166" fontId="6" fillId="0" borderId="50" xfId="1" applyNumberFormat="1" applyFont="1" applyBorder="1" applyAlignment="1">
      <alignment horizontal="center" vertical="center" wrapText="1"/>
    </xf>
    <xf numFmtId="166" fontId="6" fillId="0" borderId="56" xfId="1" applyNumberFormat="1" applyFont="1" applyBorder="1" applyAlignment="1">
      <alignment horizontal="center" vertical="center" wrapText="1"/>
    </xf>
    <xf numFmtId="166" fontId="6" fillId="0" borderId="48" xfId="1" applyNumberFormat="1" applyFont="1" applyBorder="1" applyAlignment="1">
      <alignment horizontal="center" vertical="center" wrapText="1"/>
    </xf>
    <xf numFmtId="166" fontId="6" fillId="0" borderId="54" xfId="1" applyNumberFormat="1" applyFont="1" applyBorder="1" applyAlignment="1">
      <alignment horizontal="center" vertical="center" wrapText="1"/>
    </xf>
    <xf numFmtId="0" fontId="11" fillId="0" borderId="57" xfId="3" applyFont="1" applyBorder="1" applyAlignment="1">
      <alignment horizontal="center" vertical="center" textRotation="90" wrapText="1"/>
    </xf>
    <xf numFmtId="0" fontId="11" fillId="0" borderId="51" xfId="3" applyFont="1" applyBorder="1" applyAlignment="1">
      <alignment horizontal="center" vertical="center" textRotation="90" wrapText="1"/>
    </xf>
    <xf numFmtId="0" fontId="29" fillId="0" borderId="64" xfId="3" applyFont="1" applyBorder="1" applyAlignment="1">
      <alignment horizontal="center" vertical="center" wrapText="1"/>
    </xf>
    <xf numFmtId="0" fontId="29" fillId="0" borderId="58" xfId="3" applyFont="1" applyBorder="1" applyAlignment="1">
      <alignment horizontal="center" vertical="center" wrapText="1"/>
    </xf>
    <xf numFmtId="0" fontId="29" fillId="0" borderId="51" xfId="3" applyFont="1" applyBorder="1" applyAlignment="1">
      <alignment horizontal="center" vertical="center" wrapText="1"/>
    </xf>
    <xf numFmtId="0" fontId="29" fillId="0" borderId="59" xfId="3" applyFont="1" applyBorder="1" applyAlignment="1">
      <alignment horizontal="center" vertical="center" wrapText="1"/>
    </xf>
    <xf numFmtId="0" fontId="29" fillId="0" borderId="0" xfId="3" applyFont="1" applyAlignment="1">
      <alignment horizontal="center" vertical="center" wrapText="1"/>
    </xf>
    <xf numFmtId="0" fontId="29" fillId="0" borderId="55" xfId="3" applyFont="1" applyBorder="1" applyAlignment="1">
      <alignment horizontal="center" vertical="center" wrapText="1"/>
    </xf>
    <xf numFmtId="0" fontId="29" fillId="0" borderId="56" xfId="3" applyFont="1" applyBorder="1" applyAlignment="1">
      <alignment horizontal="center" vertical="center" wrapText="1"/>
    </xf>
    <xf numFmtId="0" fontId="17" fillId="0" borderId="46" xfId="3" applyFont="1" applyBorder="1" applyAlignment="1">
      <alignment horizontal="center" vertical="center" wrapText="1"/>
    </xf>
    <xf numFmtId="0" fontId="17" fillId="0" borderId="49" xfId="3" applyFont="1" applyBorder="1" applyAlignment="1">
      <alignment horizontal="center" vertical="center" wrapText="1"/>
    </xf>
    <xf numFmtId="0" fontId="17" fillId="0" borderId="51" xfId="3" applyFont="1" applyBorder="1" applyAlignment="1">
      <alignment horizontal="center" vertical="center" wrapText="1"/>
    </xf>
    <xf numFmtId="0" fontId="17" fillId="0" borderId="55" xfId="3" applyFont="1" applyBorder="1" applyAlignment="1">
      <alignment horizontal="center" vertical="center" wrapText="1"/>
    </xf>
    <xf numFmtId="166" fontId="5" fillId="0" borderId="35" xfId="1" applyNumberFormat="1" applyFont="1" applyFill="1" applyBorder="1" applyAlignment="1" applyProtection="1">
      <alignment horizontal="center" vertical="center"/>
    </xf>
    <xf numFmtId="166" fontId="5" fillId="0" borderId="26" xfId="1" applyNumberFormat="1" applyFont="1" applyFill="1" applyBorder="1" applyAlignment="1" applyProtection="1">
      <alignment horizontal="center" vertical="center"/>
    </xf>
    <xf numFmtId="166" fontId="5" fillId="0" borderId="38" xfId="1" applyNumberFormat="1" applyFont="1" applyFill="1" applyBorder="1" applyAlignment="1" applyProtection="1">
      <alignment horizontal="center" vertical="center"/>
    </xf>
    <xf numFmtId="166" fontId="6" fillId="0" borderId="59" xfId="1" applyNumberFormat="1" applyFont="1" applyBorder="1" applyAlignment="1">
      <alignment horizontal="center" vertical="center" wrapText="1"/>
    </xf>
    <xf numFmtId="0" fontId="31" fillId="0" borderId="82" xfId="3" applyFont="1" applyBorder="1" applyAlignment="1">
      <alignment horizontal="center" vertical="center" wrapText="1"/>
    </xf>
    <xf numFmtId="0" fontId="44" fillId="0" borderId="74" xfId="3" applyFont="1" applyBorder="1" applyAlignment="1">
      <alignment horizontal="center" vertical="center" wrapText="1"/>
    </xf>
    <xf numFmtId="0" fontId="31" fillId="0" borderId="73" xfId="3" applyFont="1" applyBorder="1" applyAlignment="1">
      <alignment horizontal="center" vertical="center" wrapText="1"/>
    </xf>
    <xf numFmtId="0" fontId="44" fillId="0" borderId="71" xfId="3" applyFont="1" applyBorder="1" applyAlignment="1">
      <alignment horizontal="center" vertical="center" wrapText="1"/>
    </xf>
    <xf numFmtId="0" fontId="31" fillId="0" borderId="74" xfId="3" applyFont="1" applyBorder="1" applyAlignment="1">
      <alignment horizontal="center" vertical="center" wrapText="1"/>
    </xf>
    <xf numFmtId="0" fontId="29" fillId="0" borderId="83" xfId="3" applyFont="1" applyBorder="1" applyAlignment="1">
      <alignment horizontal="center" vertical="center" wrapText="1"/>
    </xf>
    <xf numFmtId="9" fontId="31" fillId="0" borderId="84" xfId="3" applyNumberFormat="1" applyFont="1" applyBorder="1" applyAlignment="1">
      <alignment horizontal="center" vertical="center" wrapText="1"/>
    </xf>
    <xf numFmtId="0" fontId="44" fillId="0" borderId="1" xfId="3" applyFont="1" applyBorder="1" applyAlignment="1">
      <alignment horizontal="center" vertical="center" wrapText="1"/>
    </xf>
    <xf numFmtId="9" fontId="31" fillId="0" borderId="8" xfId="3" applyNumberFormat="1" applyFont="1" applyBorder="1" applyAlignment="1">
      <alignment horizontal="center" vertical="center" wrapText="1"/>
    </xf>
    <xf numFmtId="0" fontId="44" fillId="0" borderId="9" xfId="3" applyFont="1" applyBorder="1" applyAlignment="1">
      <alignment horizontal="center" vertical="center" wrapText="1"/>
    </xf>
    <xf numFmtId="9" fontId="31" fillId="0" borderId="1" xfId="3" applyNumberFormat="1" applyFont="1" applyBorder="1" applyAlignment="1">
      <alignment horizontal="center" vertical="center" wrapText="1"/>
    </xf>
    <xf numFmtId="0" fontId="29" fillId="0" borderId="85" xfId="3" applyFont="1" applyBorder="1" applyAlignment="1">
      <alignment horizontal="center" vertical="center" wrapText="1"/>
    </xf>
    <xf numFmtId="0" fontId="11" fillId="3" borderId="55" xfId="3" applyFont="1" applyFill="1" applyBorder="1" applyAlignment="1" applyProtection="1">
      <alignment horizontal="center" vertical="center" wrapText="1"/>
      <protection locked="0"/>
    </xf>
    <xf numFmtId="0" fontId="11" fillId="3" borderId="39" xfId="3" applyFont="1" applyFill="1" applyBorder="1" applyAlignment="1" applyProtection="1">
      <alignment horizontal="center" vertical="center" wrapText="1"/>
      <protection locked="0"/>
    </xf>
    <xf numFmtId="0" fontId="11" fillId="3" borderId="77" xfId="3" quotePrefix="1" applyFont="1" applyFill="1" applyBorder="1" applyAlignment="1" applyProtection="1">
      <alignment horizontal="center" vertical="center" wrapText="1"/>
      <protection locked="0"/>
    </xf>
    <xf numFmtId="0" fontId="11" fillId="3" borderId="79" xfId="3" quotePrefix="1" applyFont="1" applyFill="1" applyBorder="1" applyAlignment="1" applyProtection="1">
      <alignment horizontal="center" vertical="center" wrapText="1"/>
      <protection locked="0"/>
    </xf>
    <xf numFmtId="0" fontId="11" fillId="3" borderId="56" xfId="3" applyFont="1" applyFill="1" applyBorder="1" applyAlignment="1" applyProtection="1">
      <alignment horizontal="center" vertical="center" wrapText="1"/>
      <protection locked="0"/>
    </xf>
    <xf numFmtId="0" fontId="11" fillId="0" borderId="36" xfId="3" applyFont="1" applyBorder="1" applyAlignment="1">
      <alignment horizontal="center" vertical="center" textRotation="90" wrapText="1"/>
    </xf>
    <xf numFmtId="0" fontId="11" fillId="0" borderId="70" xfId="3" applyFont="1" applyBorder="1" applyAlignment="1">
      <alignment horizontal="center" vertical="center" textRotation="90" wrapText="1"/>
    </xf>
    <xf numFmtId="0" fontId="11" fillId="0" borderId="65" xfId="3" applyFont="1" applyBorder="1" applyAlignment="1">
      <alignment horizontal="center" vertical="center" textRotation="90" wrapText="1"/>
    </xf>
    <xf numFmtId="0" fontId="11" fillId="0" borderId="67" xfId="3" applyFont="1" applyBorder="1" applyAlignment="1">
      <alignment horizontal="center" vertical="center" textRotation="90" wrapText="1"/>
    </xf>
    <xf numFmtId="0" fontId="17" fillId="0" borderId="22" xfId="3" applyFont="1" applyBorder="1" applyAlignment="1">
      <alignment horizontal="left" vertical="top" wrapText="1" indent="1"/>
    </xf>
    <xf numFmtId="0" fontId="17" fillId="0" borderId="40" xfId="3" applyFont="1" applyBorder="1" applyAlignment="1">
      <alignment horizontal="left" vertical="top" wrapText="1" indent="1"/>
    </xf>
    <xf numFmtId="0" fontId="17" fillId="0" borderId="6" xfId="3" applyFont="1" applyBorder="1" applyAlignment="1">
      <alignment horizontal="left" vertical="top" wrapText="1" indent="1"/>
    </xf>
    <xf numFmtId="0" fontId="17" fillId="0" borderId="0" xfId="3" applyFont="1" applyAlignment="1">
      <alignment horizontal="left" vertical="top" wrapText="1" indent="1"/>
    </xf>
    <xf numFmtId="0" fontId="19" fillId="0" borderId="64" xfId="3" applyFont="1" applyBorder="1" applyAlignment="1">
      <alignment vertical="center" wrapText="1"/>
    </xf>
    <xf numFmtId="0" fontId="19" fillId="0" borderId="58" xfId="3" applyFont="1" applyBorder="1" applyAlignment="1">
      <alignment vertical="center" wrapText="1"/>
    </xf>
    <xf numFmtId="0" fontId="19" fillId="0" borderId="51" xfId="3" applyFont="1" applyBorder="1" applyAlignment="1">
      <alignment vertical="center" wrapText="1"/>
    </xf>
    <xf numFmtId="0" fontId="19" fillId="0" borderId="59" xfId="3" applyFont="1" applyBorder="1" applyAlignment="1">
      <alignment vertical="center" wrapText="1"/>
    </xf>
    <xf numFmtId="0" fontId="19" fillId="0" borderId="55" xfId="3" applyFont="1" applyBorder="1" applyAlignment="1">
      <alignment vertical="center" wrapText="1"/>
    </xf>
    <xf numFmtId="0" fontId="19" fillId="0" borderId="56" xfId="3" applyFont="1" applyBorder="1" applyAlignment="1">
      <alignment vertical="center" wrapText="1"/>
    </xf>
    <xf numFmtId="0" fontId="17" fillId="0" borderId="23" xfId="3" applyFont="1" applyBorder="1" applyAlignment="1">
      <alignment horizontal="center" vertical="center" wrapText="1"/>
    </xf>
    <xf numFmtId="0" fontId="17" fillId="0" borderId="21" xfId="3" applyFont="1" applyBorder="1" applyAlignment="1">
      <alignment horizontal="center" vertical="center" wrapText="1"/>
    </xf>
    <xf numFmtId="166" fontId="5" fillId="2" borderId="35" xfId="1" applyNumberFormat="1" applyFont="1" applyFill="1" applyBorder="1" applyAlignment="1" applyProtection="1">
      <alignment horizontal="center" vertical="center"/>
    </xf>
    <xf numFmtId="166" fontId="5" fillId="2" borderId="26" xfId="1" applyNumberFormat="1" applyFont="1" applyFill="1" applyBorder="1" applyAlignment="1" applyProtection="1">
      <alignment horizontal="center" vertical="center"/>
    </xf>
    <xf numFmtId="166" fontId="5" fillId="2" borderId="38" xfId="1" applyNumberFormat="1" applyFont="1" applyFill="1" applyBorder="1" applyAlignment="1" applyProtection="1">
      <alignment horizontal="center" vertical="center"/>
    </xf>
    <xf numFmtId="0" fontId="29" fillId="0" borderId="0" xfId="3" applyFont="1" applyAlignment="1">
      <alignment horizontal="left" vertical="center" wrapText="1" indent="1"/>
    </xf>
    <xf numFmtId="0" fontId="40" fillId="0" borderId="64" xfId="3" applyFont="1" applyBorder="1" applyAlignment="1">
      <alignment horizontal="center" vertical="center"/>
    </xf>
    <xf numFmtId="0" fontId="40" fillId="0" borderId="58" xfId="3" applyFont="1" applyBorder="1" applyAlignment="1">
      <alignment horizontal="center" vertical="center"/>
    </xf>
    <xf numFmtId="0" fontId="40" fillId="0" borderId="36" xfId="3" applyFont="1" applyBorder="1" applyAlignment="1">
      <alignment horizontal="center" vertical="center" wrapText="1"/>
    </xf>
    <xf numFmtId="0" fontId="40" fillId="0" borderId="16" xfId="3" applyFont="1" applyBorder="1" applyAlignment="1">
      <alignment horizontal="center" vertical="center" wrapText="1"/>
    </xf>
    <xf numFmtId="0" fontId="40" fillId="0" borderId="24" xfId="3" applyFont="1" applyBorder="1" applyAlignment="1">
      <alignment horizontal="center" vertical="center" wrapText="1"/>
    </xf>
    <xf numFmtId="0" fontId="9" fillId="0" borderId="0" xfId="4" applyFont="1" applyAlignment="1">
      <alignment horizontal="left"/>
    </xf>
    <xf numFmtId="0" fontId="9" fillId="0" borderId="0" xfId="3" applyFont="1" applyAlignment="1">
      <alignment horizontal="left"/>
    </xf>
    <xf numFmtId="0" fontId="5" fillId="0" borderId="73" xfId="0" applyFont="1" applyBorder="1" applyAlignment="1" applyProtection="1">
      <alignment horizontal="left" vertical="top"/>
      <protection locked="0"/>
    </xf>
    <xf numFmtId="0" fontId="5" fillId="0" borderId="74" xfId="0" applyFont="1" applyBorder="1" applyAlignment="1" applyProtection="1">
      <alignment horizontal="left" vertical="top"/>
      <protection locked="0"/>
    </xf>
    <xf numFmtId="0" fontId="5" fillId="0" borderId="71" xfId="0" applyFont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5" fillId="0" borderId="9" xfId="0" applyFont="1" applyBorder="1" applyAlignment="1" applyProtection="1">
      <alignment horizontal="left" vertical="top"/>
      <protection locked="0"/>
    </xf>
    <xf numFmtId="0" fontId="5" fillId="2" borderId="72" xfId="0" applyFont="1" applyFill="1" applyBorder="1" applyAlignment="1">
      <alignment horizontal="left"/>
    </xf>
    <xf numFmtId="0" fontId="5" fillId="2" borderId="69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4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1" fillId="0" borderId="36" xfId="4" applyFont="1" applyBorder="1" applyAlignment="1">
      <alignment horizontal="center" vertical="center" textRotation="90" wrapText="1"/>
    </xf>
    <xf numFmtId="0" fontId="11" fillId="0" borderId="37" xfId="4" applyFont="1" applyBorder="1" applyAlignment="1">
      <alignment horizontal="center" vertical="center" textRotation="90" wrapText="1"/>
    </xf>
    <xf numFmtId="0" fontId="11" fillId="0" borderId="70" xfId="4" applyFont="1" applyBorder="1" applyAlignment="1">
      <alignment horizontal="center" vertical="center" textRotation="90" wrapText="1"/>
    </xf>
    <xf numFmtId="0" fontId="14" fillId="0" borderId="72" xfId="4" applyFont="1" applyBorder="1" applyAlignment="1">
      <alignment horizontal="left" vertical="justify" wrapText="1"/>
    </xf>
    <xf numFmtId="0" fontId="14" fillId="0" borderId="69" xfId="4" applyFont="1" applyBorder="1" applyAlignment="1">
      <alignment horizontal="left" vertical="justify" wrapText="1"/>
    </xf>
    <xf numFmtId="0" fontId="14" fillId="0" borderId="75" xfId="4" applyFont="1" applyBorder="1" applyAlignment="1">
      <alignment horizontal="left" vertical="justify" wrapText="1"/>
    </xf>
    <xf numFmtId="0" fontId="14" fillId="0" borderId="19" xfId="4" applyFont="1" applyBorder="1" applyAlignment="1">
      <alignment horizontal="left" vertical="justify" wrapText="1"/>
    </xf>
    <xf numFmtId="0" fontId="14" fillId="0" borderId="76" xfId="4" applyFont="1" applyBorder="1" applyAlignment="1">
      <alignment horizontal="left" vertical="justify" wrapText="1"/>
    </xf>
    <xf numFmtId="0" fontId="14" fillId="0" borderId="47" xfId="4" applyFont="1" applyBorder="1" applyAlignment="1">
      <alignment horizontal="left" vertical="justify" wrapText="1"/>
    </xf>
    <xf numFmtId="0" fontId="12" fillId="0" borderId="19" xfId="4" applyFont="1" applyBorder="1" applyAlignment="1">
      <alignment horizontal="left" vertical="justify" wrapText="1"/>
    </xf>
    <xf numFmtId="0" fontId="12" fillId="0" borderId="76" xfId="4" applyFont="1" applyBorder="1" applyAlignment="1">
      <alignment horizontal="left" vertical="justify" wrapText="1"/>
    </xf>
    <xf numFmtId="0" fontId="12" fillId="0" borderId="47" xfId="4" applyFont="1" applyBorder="1" applyAlignment="1">
      <alignment horizontal="left" vertical="justify" wrapText="1"/>
    </xf>
    <xf numFmtId="0" fontId="41" fillId="0" borderId="77" xfId="4" applyFont="1" applyBorder="1" applyAlignment="1">
      <alignment horizontal="left" vertical="justify" wrapText="1"/>
    </xf>
    <xf numFmtId="0" fontId="41" fillId="0" borderId="78" xfId="4" applyFont="1" applyBorder="1" applyAlignment="1">
      <alignment horizontal="left" vertical="justify" wrapText="1"/>
    </xf>
    <xf numFmtId="0" fontId="41" fillId="0" borderId="79" xfId="4" applyFont="1" applyBorder="1" applyAlignment="1">
      <alignment horizontal="left" vertical="justify" wrapText="1"/>
    </xf>
    <xf numFmtId="0" fontId="38" fillId="0" borderId="45" xfId="12" applyBorder="1"/>
    <xf numFmtId="14" fontId="38" fillId="0" borderId="45" xfId="12" applyNumberFormat="1" applyBorder="1" applyAlignment="1">
      <alignment horizontal="left"/>
    </xf>
    <xf numFmtId="0" fontId="3" fillId="0" borderId="45" xfId="10" applyBorder="1" applyProtection="1">
      <protection locked="0"/>
    </xf>
    <xf numFmtId="14" fontId="3" fillId="0" borderId="45" xfId="10" applyNumberFormat="1" applyBorder="1" applyAlignment="1" applyProtection="1">
      <alignment horizontal="left"/>
      <protection locked="0"/>
    </xf>
  </cellXfs>
  <cellStyles count="14">
    <cellStyle name="Dezimal 2" xfId="2" xr:uid="{00000000-0005-0000-0000-000000000000}"/>
    <cellStyle name="Dezimal 2 2" xfId="5" xr:uid="{00000000-0005-0000-0000-000001000000}"/>
    <cellStyle name="Normal" xfId="0" builtinId="0"/>
    <cellStyle name="Normal 2" xfId="4" xr:uid="{00000000-0005-0000-0000-000003000000}"/>
    <cellStyle name="Normal 3" xfId="9" xr:uid="{00000000-0005-0000-0000-000004000000}"/>
    <cellStyle name="Normal 4" xfId="6" xr:uid="{00000000-0005-0000-0000-000005000000}"/>
    <cellStyle name="Normal 4 2" xfId="11" xr:uid="{00000000-0005-0000-0000-000006000000}"/>
    <cellStyle name="Normal 4 3" xfId="12" xr:uid="{00000000-0005-0000-0000-000007000000}"/>
    <cellStyle name="Normal 5" xfId="10" xr:uid="{00000000-0005-0000-0000-000008000000}"/>
    <cellStyle name="Normal 6" xfId="13" xr:uid="{00000000-0005-0000-0000-000009000000}"/>
    <cellStyle name="Standard 2" xfId="3" xr:uid="{00000000-0005-0000-0000-00000A000000}"/>
    <cellStyle name="Tusental" xfId="1" builtinId="3"/>
    <cellStyle name="Tusental 2" xfId="8" xr:uid="{00000000-0005-0000-0000-00000C000000}"/>
    <cellStyle name="Tusental 3" xfId="7" xr:uid="{00000000-0005-0000-0000-00000D000000}"/>
  </cellStyles>
  <dxfs count="179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rgb="FFE2EBD5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rgb="FFE2EBD5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rgb="FFE2EBD5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rgb="FFE2EBD5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rgb="FFE2EBD5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rgb="FFE2EBD5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rgb="FFE2EBD5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rgb="FFE2EBD5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rgb="FFE2EBD5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rgb="FFE2EBD5"/>
        </patternFill>
      </fill>
    </dxf>
    <dxf>
      <fill>
        <patternFill>
          <bgColor theme="9" tint="0.79998168889431442"/>
        </patternFill>
      </fill>
    </dxf>
    <dxf>
      <fill>
        <patternFill patternType="solid">
          <bgColor rgb="FFE2EBD5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>
          <bgColor rgb="FF00FF00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 patternType="solid">
          <bgColor rgb="FFE2EBD5"/>
        </patternFill>
      </fill>
    </dxf>
    <dxf>
      <fill>
        <patternFill>
          <bgColor rgb="FFE2EBD5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theme="9" tint="0.79998168889431442"/>
        </patternFill>
      </fill>
    </dxf>
    <dxf>
      <fill>
        <patternFill>
          <bgColor rgb="FF00FF00"/>
        </patternFill>
      </fill>
    </dxf>
    <dxf>
      <fill>
        <patternFill>
          <bgColor rgb="FFFFFFCC"/>
        </patternFill>
      </fill>
    </dxf>
    <dxf>
      <font>
        <color theme="0"/>
      </font>
      <fill>
        <patternFill patternType="solid">
          <fgColor indexed="64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1428749</xdr:colOff>
      <xdr:row>42</xdr:row>
      <xdr:rowOff>95250</xdr:rowOff>
    </xdr:from>
    <xdr:ext cx="304800" cy="304120"/>
    <xdr:sp macro="" textlink="">
      <xdr:nvSpPr>
        <xdr:cNvPr id="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2241549" y="85852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1428749</xdr:colOff>
      <xdr:row>66</xdr:row>
      <xdr:rowOff>95250</xdr:rowOff>
    </xdr:from>
    <xdr:ext cx="304800" cy="304120"/>
    <xdr:sp macro="" textlink="">
      <xdr:nvSpPr>
        <xdr:cNvPr id="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2241549" y="1346200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6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304120"/>
    <xdr:sp macro="" textlink="">
      <xdr:nvSpPr>
        <xdr:cNvPr id="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17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304120"/>
    <xdr:sp macro="" textlink="">
      <xdr:nvSpPr>
        <xdr:cNvPr id="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9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304120"/>
    <xdr:sp macro="" textlink="">
      <xdr:nvSpPr>
        <xdr:cNvPr id="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80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304120"/>
    <xdr:sp macro="" textlink="">
      <xdr:nvSpPr>
        <xdr:cNvPr id="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61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6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6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6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6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6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6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6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6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7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7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7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7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7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7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7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7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7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7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8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8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8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8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8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8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8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8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8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8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9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9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9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9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9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9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9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9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9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9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10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6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0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6804</xdr:rowOff>
    </xdr:from>
    <xdr:ext cx="304800" cy="304120"/>
    <xdr:sp macro="" textlink="">
      <xdr:nvSpPr>
        <xdr:cNvPr id="10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8315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0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304120"/>
    <xdr:sp macro="" textlink="">
      <xdr:nvSpPr>
        <xdr:cNvPr id="10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17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0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10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304120"/>
    <xdr:sp macro="" textlink="">
      <xdr:nvSpPr>
        <xdr:cNvPr id="10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9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10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10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304120"/>
    <xdr:sp macro="" textlink="">
      <xdr:nvSpPr>
        <xdr:cNvPr id="1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80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1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6804</xdr:rowOff>
    </xdr:from>
    <xdr:ext cx="304800" cy="304120"/>
    <xdr:sp macro="" textlink="">
      <xdr:nvSpPr>
        <xdr:cNvPr id="1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2155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1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1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1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1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1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1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1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1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1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1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1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1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1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1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1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1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1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1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1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1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1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1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1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1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1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1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1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1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1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1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16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16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16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16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16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16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16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16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17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7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17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7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7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17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17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17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17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17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18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18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18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18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18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100013</xdr:rowOff>
    </xdr:to>
    <xdr:sp macro="" textlink="">
      <xdr:nvSpPr>
        <xdr:cNvPr id="18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18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18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8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8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19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9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9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9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9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27</xdr:row>
      <xdr:rowOff>100013</xdr:rowOff>
    </xdr:to>
    <xdr:sp macro="" textlink="">
      <xdr:nvSpPr>
        <xdr:cNvPr id="19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9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19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9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9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20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20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20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20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20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100013</xdr:rowOff>
    </xdr:to>
    <xdr:sp macro="" textlink="">
      <xdr:nvSpPr>
        <xdr:cNvPr id="20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20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20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0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0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2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100013</xdr:rowOff>
    </xdr:to>
    <xdr:sp macro="" textlink="">
      <xdr:nvSpPr>
        <xdr:cNvPr id="2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2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2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2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2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2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2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2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2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2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2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2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2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6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6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26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26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6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6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6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6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27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7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7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7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27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7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7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27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27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7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8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8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8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28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8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28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28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6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28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28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28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29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9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29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9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29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29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6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29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29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29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29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30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30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30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6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30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0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30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30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30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30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30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3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3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3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3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3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6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3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3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6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3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3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6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3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304120"/>
    <xdr:sp macro="" textlink="">
      <xdr:nvSpPr>
        <xdr:cNvPr id="3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17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3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304120"/>
    <xdr:sp macro="" textlink="">
      <xdr:nvSpPr>
        <xdr:cNvPr id="3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9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3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3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3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3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304120"/>
    <xdr:sp macro="" textlink="">
      <xdr:nvSpPr>
        <xdr:cNvPr id="3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17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3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304120"/>
    <xdr:sp macro="" textlink="">
      <xdr:nvSpPr>
        <xdr:cNvPr id="3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9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3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3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304120"/>
    <xdr:sp macro="" textlink="">
      <xdr:nvSpPr>
        <xdr:cNvPr id="3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17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3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304120"/>
    <xdr:sp macro="" textlink="">
      <xdr:nvSpPr>
        <xdr:cNvPr id="3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9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3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3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304120"/>
    <xdr:sp macro="" textlink="">
      <xdr:nvSpPr>
        <xdr:cNvPr id="3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17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3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304120"/>
    <xdr:sp macro="" textlink="">
      <xdr:nvSpPr>
        <xdr:cNvPr id="3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17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3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36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36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36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36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304120"/>
    <xdr:sp macro="" textlink="">
      <xdr:nvSpPr>
        <xdr:cNvPr id="36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9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36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36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36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304120"/>
    <xdr:sp macro="" textlink="">
      <xdr:nvSpPr>
        <xdr:cNvPr id="37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9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37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37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304120"/>
    <xdr:sp macro="" textlink="">
      <xdr:nvSpPr>
        <xdr:cNvPr id="37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9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37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37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37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37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37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37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38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38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38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38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38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38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38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304120"/>
    <xdr:sp macro="" textlink="">
      <xdr:nvSpPr>
        <xdr:cNvPr id="38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9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38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38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304120"/>
    <xdr:sp macro="" textlink="">
      <xdr:nvSpPr>
        <xdr:cNvPr id="39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80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39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39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39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39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39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304120"/>
    <xdr:sp macro="" textlink="">
      <xdr:nvSpPr>
        <xdr:cNvPr id="39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9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39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39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304120"/>
    <xdr:sp macro="" textlink="">
      <xdr:nvSpPr>
        <xdr:cNvPr id="39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80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40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0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40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304120"/>
    <xdr:sp macro="" textlink="">
      <xdr:nvSpPr>
        <xdr:cNvPr id="40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9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40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40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304120"/>
    <xdr:sp macro="" textlink="">
      <xdr:nvSpPr>
        <xdr:cNvPr id="40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80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40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0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304120"/>
    <xdr:sp macro="" textlink="">
      <xdr:nvSpPr>
        <xdr:cNvPr id="40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9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4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4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304120"/>
    <xdr:sp macro="" textlink="">
      <xdr:nvSpPr>
        <xdr:cNvPr id="4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9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4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4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4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4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4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304120"/>
    <xdr:sp macro="" textlink="">
      <xdr:nvSpPr>
        <xdr:cNvPr id="4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80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4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304120"/>
    <xdr:sp macro="" textlink="">
      <xdr:nvSpPr>
        <xdr:cNvPr id="4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80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4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304120"/>
    <xdr:sp macro="" textlink="">
      <xdr:nvSpPr>
        <xdr:cNvPr id="4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80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4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304120"/>
    <xdr:sp macro="" textlink="">
      <xdr:nvSpPr>
        <xdr:cNvPr id="4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61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4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4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304120"/>
    <xdr:sp macro="" textlink="">
      <xdr:nvSpPr>
        <xdr:cNvPr id="4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61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6804</xdr:rowOff>
    </xdr:from>
    <xdr:ext cx="304800" cy="304120"/>
    <xdr:sp macro="" textlink="">
      <xdr:nvSpPr>
        <xdr:cNvPr id="4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3435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6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6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6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6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6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6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304120"/>
    <xdr:sp macro="" textlink="">
      <xdr:nvSpPr>
        <xdr:cNvPr id="46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61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6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47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47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47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7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304120"/>
    <xdr:sp macro="" textlink="">
      <xdr:nvSpPr>
        <xdr:cNvPr id="47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61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7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47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7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304120"/>
    <xdr:sp macro="" textlink="">
      <xdr:nvSpPr>
        <xdr:cNvPr id="47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61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7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48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8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8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8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8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8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304120"/>
    <xdr:sp macro="" textlink="">
      <xdr:nvSpPr>
        <xdr:cNvPr id="48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61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8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48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48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304120"/>
    <xdr:sp macro="" textlink="">
      <xdr:nvSpPr>
        <xdr:cNvPr id="49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61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9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49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304120"/>
    <xdr:sp macro="" textlink="">
      <xdr:nvSpPr>
        <xdr:cNvPr id="49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61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49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49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49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49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49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49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50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50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50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50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50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50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5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10</xdr:row>
      <xdr:rowOff>0</xdr:rowOff>
    </xdr:from>
    <xdr:to>
      <xdr:col>0</xdr:col>
      <xdr:colOff>304800</xdr:colOff>
      <xdr:row>11</xdr:row>
      <xdr:rowOff>100013</xdr:rowOff>
    </xdr:to>
    <xdr:sp macro="" textlink="">
      <xdr:nvSpPr>
        <xdr:cNvPr id="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80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18</xdr:row>
      <xdr:rowOff>0</xdr:rowOff>
    </xdr:from>
    <xdr:to>
      <xdr:col>0</xdr:col>
      <xdr:colOff>304800</xdr:colOff>
      <xdr:row>19</xdr:row>
      <xdr:rowOff>100013</xdr:rowOff>
    </xdr:to>
    <xdr:sp macro="" textlink="">
      <xdr:nvSpPr>
        <xdr:cNvPr id="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6131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409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425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2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26</xdr:row>
      <xdr:rowOff>0</xdr:rowOff>
    </xdr:from>
    <xdr:to>
      <xdr:col>0</xdr:col>
      <xdr:colOff>304800</xdr:colOff>
      <xdr:row>27</xdr:row>
      <xdr:rowOff>100013</xdr:rowOff>
    </xdr:to>
    <xdr:sp macro="" textlink="">
      <xdr:nvSpPr>
        <xdr:cNvPr id="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387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6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03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6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6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6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6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051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6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84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6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6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7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34</xdr:row>
      <xdr:rowOff>0</xdr:rowOff>
    </xdr:from>
    <xdr:to>
      <xdr:col>0</xdr:col>
      <xdr:colOff>304800</xdr:colOff>
      <xdr:row>35</xdr:row>
      <xdr:rowOff>100013</xdr:rowOff>
    </xdr:to>
    <xdr:sp macro="" textlink="">
      <xdr:nvSpPr>
        <xdr:cNvPr id="7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643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7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6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7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7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7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7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7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7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7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7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7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8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42</xdr:row>
      <xdr:rowOff>0</xdr:rowOff>
    </xdr:from>
    <xdr:to>
      <xdr:col>0</xdr:col>
      <xdr:colOff>304800</xdr:colOff>
      <xdr:row>43</xdr:row>
      <xdr:rowOff>100013</xdr:rowOff>
    </xdr:to>
    <xdr:sp macro="" textlink="">
      <xdr:nvSpPr>
        <xdr:cNvPr id="8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489950"/>
          <a:ext cx="304800" cy="3032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8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28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8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8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8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8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02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8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9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8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8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9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9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9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9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9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9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9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9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9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9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115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10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91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0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0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0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0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304120"/>
    <xdr:sp macro="" textlink="">
      <xdr:nvSpPr>
        <xdr:cNvPr id="10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0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10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10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10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1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54</xdr:row>
      <xdr:rowOff>0</xdr:rowOff>
    </xdr:from>
    <xdr:ext cx="304800" cy="299584"/>
    <xdr:sp macro="" textlink="">
      <xdr:nvSpPr>
        <xdr:cNvPr id="1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28350"/>
          <a:ext cx="304800" cy="2995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1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72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1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1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58</xdr:row>
      <xdr:rowOff>0</xdr:rowOff>
    </xdr:from>
    <xdr:ext cx="304800" cy="304120"/>
    <xdr:sp macro="" textlink="">
      <xdr:nvSpPr>
        <xdr:cNvPr id="1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741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57</xdr:row>
      <xdr:rowOff>0</xdr:rowOff>
    </xdr:from>
    <xdr:ext cx="304800" cy="304120"/>
    <xdr:sp macro="" textlink="">
      <xdr:nvSpPr>
        <xdr:cNvPr id="1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53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1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1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62</xdr:row>
      <xdr:rowOff>0</xdr:rowOff>
    </xdr:from>
    <xdr:ext cx="304800" cy="304120"/>
    <xdr:sp macro="" textlink="">
      <xdr:nvSpPr>
        <xdr:cNvPr id="1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553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61</xdr:row>
      <xdr:rowOff>0</xdr:rowOff>
    </xdr:from>
    <xdr:ext cx="304800" cy="304120"/>
    <xdr:sp macro="" textlink="">
      <xdr:nvSpPr>
        <xdr:cNvPr id="1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235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1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6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1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6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1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6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66</xdr:row>
      <xdr:rowOff>0</xdr:rowOff>
    </xdr:from>
    <xdr:ext cx="304800" cy="304120"/>
    <xdr:sp macro="" textlink="">
      <xdr:nvSpPr>
        <xdr:cNvPr id="1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366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65</xdr:row>
      <xdr:rowOff>0</xdr:rowOff>
    </xdr:from>
    <xdr:ext cx="304800" cy="304120"/>
    <xdr:sp macro="" textlink="">
      <xdr:nvSpPr>
        <xdr:cNvPr id="1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163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6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304120"/>
    <xdr:sp macro="" textlink="">
      <xdr:nvSpPr>
        <xdr:cNvPr id="16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179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6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16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304120"/>
    <xdr:sp macro="" textlink="">
      <xdr:nvSpPr>
        <xdr:cNvPr id="16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9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16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16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304120"/>
    <xdr:sp macro="" textlink="">
      <xdr:nvSpPr>
        <xdr:cNvPr id="16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80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17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17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7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7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7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7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70</xdr:row>
      <xdr:rowOff>0</xdr:rowOff>
    </xdr:from>
    <xdr:ext cx="304800" cy="299584"/>
    <xdr:sp macro="" textlink="">
      <xdr:nvSpPr>
        <xdr:cNvPr id="17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179550"/>
          <a:ext cx="304800" cy="2995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69</xdr:row>
      <xdr:rowOff>0</xdr:rowOff>
    </xdr:from>
    <xdr:ext cx="304800" cy="304120"/>
    <xdr:sp macro="" textlink="">
      <xdr:nvSpPr>
        <xdr:cNvPr id="17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3976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304120"/>
    <xdr:sp macro="" textlink="">
      <xdr:nvSpPr>
        <xdr:cNvPr id="17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9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17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18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74</xdr:row>
      <xdr:rowOff>0</xdr:rowOff>
    </xdr:from>
    <xdr:ext cx="304800" cy="304120"/>
    <xdr:sp macro="" textlink="">
      <xdr:nvSpPr>
        <xdr:cNvPr id="18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992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73</xdr:row>
      <xdr:rowOff>0</xdr:rowOff>
    </xdr:from>
    <xdr:ext cx="304800" cy="304120"/>
    <xdr:sp macro="" textlink="">
      <xdr:nvSpPr>
        <xdr:cNvPr id="18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4789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18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18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18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18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304120"/>
    <xdr:sp macro="" textlink="">
      <xdr:nvSpPr>
        <xdr:cNvPr id="18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80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18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18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19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304120"/>
    <xdr:sp macro="" textlink="">
      <xdr:nvSpPr>
        <xdr:cNvPr id="19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80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19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19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78</xdr:row>
      <xdr:rowOff>0</xdr:rowOff>
    </xdr:from>
    <xdr:ext cx="304800" cy="304120"/>
    <xdr:sp macro="" textlink="">
      <xdr:nvSpPr>
        <xdr:cNvPr id="19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805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77</xdr:row>
      <xdr:rowOff>0</xdr:rowOff>
    </xdr:from>
    <xdr:ext cx="304800" cy="304120"/>
    <xdr:sp macro="" textlink="">
      <xdr:nvSpPr>
        <xdr:cNvPr id="19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5601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19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19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19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19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304120"/>
    <xdr:sp macro="" textlink="">
      <xdr:nvSpPr>
        <xdr:cNvPr id="20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61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20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20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120"/>
    <xdr:sp macro="" textlink="">
      <xdr:nvSpPr>
        <xdr:cNvPr id="20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43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20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304800" cy="304120"/>
    <xdr:sp macro="" textlink="">
      <xdr:nvSpPr>
        <xdr:cNvPr id="20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04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304120"/>
    <xdr:sp macro="" textlink="">
      <xdr:nvSpPr>
        <xdr:cNvPr id="20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61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20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20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82</xdr:row>
      <xdr:rowOff>0</xdr:rowOff>
    </xdr:from>
    <xdr:ext cx="304800" cy="304120"/>
    <xdr:sp macro="" textlink="">
      <xdr:nvSpPr>
        <xdr:cNvPr id="20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617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81</xdr:row>
      <xdr:rowOff>0</xdr:rowOff>
    </xdr:from>
    <xdr:ext cx="304800" cy="304120"/>
    <xdr:sp macro="" textlink="">
      <xdr:nvSpPr>
        <xdr:cNvPr id="2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414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2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2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2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2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120"/>
    <xdr:sp macro="" textlink="">
      <xdr:nvSpPr>
        <xdr:cNvPr id="2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43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2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304800" cy="304120"/>
    <xdr:sp macro="" textlink="">
      <xdr:nvSpPr>
        <xdr:cNvPr id="2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04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304800" cy="304120"/>
    <xdr:sp macro="" textlink="">
      <xdr:nvSpPr>
        <xdr:cNvPr id="2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04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120"/>
    <xdr:sp macro="" textlink="">
      <xdr:nvSpPr>
        <xdr:cNvPr id="2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43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2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304800" cy="304120"/>
    <xdr:sp macro="" textlink="">
      <xdr:nvSpPr>
        <xdr:cNvPr id="2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04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86</xdr:row>
      <xdr:rowOff>0</xdr:rowOff>
    </xdr:from>
    <xdr:ext cx="304800" cy="304120"/>
    <xdr:sp macro="" textlink="">
      <xdr:nvSpPr>
        <xdr:cNvPr id="2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430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85</xdr:row>
      <xdr:rowOff>0</xdr:rowOff>
    </xdr:from>
    <xdr:ext cx="304800" cy="304120"/>
    <xdr:sp macro="" textlink="">
      <xdr:nvSpPr>
        <xdr:cNvPr id="2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22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304800" cy="304120"/>
    <xdr:sp macro="" textlink="">
      <xdr:nvSpPr>
        <xdr:cNvPr id="2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04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304800" cy="304120"/>
    <xdr:sp macro="" textlink="">
      <xdr:nvSpPr>
        <xdr:cNvPr id="2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04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89</xdr:row>
      <xdr:rowOff>0</xdr:rowOff>
    </xdr:from>
    <xdr:ext cx="304800" cy="304120"/>
    <xdr:sp macro="" textlink="">
      <xdr:nvSpPr>
        <xdr:cNvPr id="2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6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040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304800" cy="304120"/>
    <xdr:sp macro="" textlink="">
      <xdr:nvSpPr>
        <xdr:cNvPr id="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09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287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336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26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25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0765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8004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9814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8004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243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705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243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482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4292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482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721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153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721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960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770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960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199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00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199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1438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248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1438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77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48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77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5916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3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5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3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6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3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3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5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3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6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3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3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4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5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4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6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4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4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4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5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4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6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5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6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5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6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5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6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5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6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6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6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6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5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6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6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6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6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6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95714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6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96143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7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7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4429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304800" cy="304120"/>
    <xdr:sp macro="" textlink="">
      <xdr:nvSpPr>
        <xdr:cNvPr id="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809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6287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336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3526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25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0765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8004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9814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1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38004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243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1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705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1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5243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482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1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4292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1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2482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721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1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153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1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59721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960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2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8770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2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66960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199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2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6009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2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4199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1438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2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3248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2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1438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2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77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3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0487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3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8677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3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9591675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10</xdr:row>
      <xdr:rowOff>0</xdr:rowOff>
    </xdr:from>
    <xdr:ext cx="304800" cy="304120"/>
    <xdr:sp macro="" textlink="">
      <xdr:nvSpPr>
        <xdr:cNvPr id="4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9</xdr:row>
      <xdr:rowOff>0</xdr:rowOff>
    </xdr:from>
    <xdr:ext cx="304800" cy="304120"/>
    <xdr:sp macro="" textlink="">
      <xdr:nvSpPr>
        <xdr:cNvPr id="4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4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4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14</xdr:row>
      <xdr:rowOff>0</xdr:rowOff>
    </xdr:from>
    <xdr:ext cx="304800" cy="304120"/>
    <xdr:sp macro="" textlink="">
      <xdr:nvSpPr>
        <xdr:cNvPr id="5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13</xdr:row>
      <xdr:rowOff>0</xdr:rowOff>
    </xdr:from>
    <xdr:ext cx="304800" cy="304120"/>
    <xdr:sp macro="" textlink="">
      <xdr:nvSpPr>
        <xdr:cNvPr id="5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5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5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18</xdr:row>
      <xdr:rowOff>0</xdr:rowOff>
    </xdr:from>
    <xdr:ext cx="304800" cy="304120"/>
    <xdr:sp macro="" textlink="">
      <xdr:nvSpPr>
        <xdr:cNvPr id="5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17</xdr:row>
      <xdr:rowOff>0</xdr:rowOff>
    </xdr:from>
    <xdr:ext cx="304800" cy="304120"/>
    <xdr:sp macro="" textlink="">
      <xdr:nvSpPr>
        <xdr:cNvPr id="5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5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5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22</xdr:row>
      <xdr:rowOff>0</xdr:rowOff>
    </xdr:from>
    <xdr:ext cx="304800" cy="304120"/>
    <xdr:sp macro="" textlink="">
      <xdr:nvSpPr>
        <xdr:cNvPr id="5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21</xdr:row>
      <xdr:rowOff>0</xdr:rowOff>
    </xdr:from>
    <xdr:ext cx="304800" cy="304120"/>
    <xdr:sp macro="" textlink="">
      <xdr:nvSpPr>
        <xdr:cNvPr id="5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6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6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26</xdr:row>
      <xdr:rowOff>0</xdr:rowOff>
    </xdr:from>
    <xdr:ext cx="304800" cy="304120"/>
    <xdr:sp macro="" textlink="">
      <xdr:nvSpPr>
        <xdr:cNvPr id="6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25</xdr:row>
      <xdr:rowOff>0</xdr:rowOff>
    </xdr:from>
    <xdr:ext cx="304800" cy="304120"/>
    <xdr:sp macro="" textlink="">
      <xdr:nvSpPr>
        <xdr:cNvPr id="6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6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6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30</xdr:row>
      <xdr:rowOff>0</xdr:rowOff>
    </xdr:from>
    <xdr:ext cx="304800" cy="304120"/>
    <xdr:sp macro="" textlink="">
      <xdr:nvSpPr>
        <xdr:cNvPr id="6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29</xdr:row>
      <xdr:rowOff>0</xdr:rowOff>
    </xdr:from>
    <xdr:ext cx="304800" cy="304120"/>
    <xdr:sp macro="" textlink="">
      <xdr:nvSpPr>
        <xdr:cNvPr id="6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6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6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34</xdr:row>
      <xdr:rowOff>0</xdr:rowOff>
    </xdr:from>
    <xdr:ext cx="304800" cy="304120"/>
    <xdr:sp macro="" textlink="">
      <xdr:nvSpPr>
        <xdr:cNvPr id="7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33</xdr:row>
      <xdr:rowOff>0</xdr:rowOff>
    </xdr:from>
    <xdr:ext cx="304800" cy="304120"/>
    <xdr:sp macro="" textlink="">
      <xdr:nvSpPr>
        <xdr:cNvPr id="7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7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7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38</xdr:row>
      <xdr:rowOff>0</xdr:rowOff>
    </xdr:from>
    <xdr:ext cx="304800" cy="304120"/>
    <xdr:sp macro="" textlink="">
      <xdr:nvSpPr>
        <xdr:cNvPr id="7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37</xdr:row>
      <xdr:rowOff>0</xdr:rowOff>
    </xdr:from>
    <xdr:ext cx="304800" cy="304120"/>
    <xdr:sp macro="" textlink="">
      <xdr:nvSpPr>
        <xdr:cNvPr id="7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7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7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42</xdr:row>
      <xdr:rowOff>0</xdr:rowOff>
    </xdr:from>
    <xdr:ext cx="304800" cy="304120"/>
    <xdr:sp macro="" textlink="">
      <xdr:nvSpPr>
        <xdr:cNvPr id="7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41</xdr:row>
      <xdr:rowOff>0</xdr:rowOff>
    </xdr:from>
    <xdr:ext cx="304800" cy="304120"/>
    <xdr:sp macro="" textlink="">
      <xdr:nvSpPr>
        <xdr:cNvPr id="7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80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81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46</xdr:row>
      <xdr:rowOff>0</xdr:rowOff>
    </xdr:from>
    <xdr:ext cx="304800" cy="304120"/>
    <xdr:sp macro="" textlink="">
      <xdr:nvSpPr>
        <xdr:cNvPr id="82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45</xdr:row>
      <xdr:rowOff>0</xdr:rowOff>
    </xdr:from>
    <xdr:ext cx="304800" cy="304120"/>
    <xdr:sp macro="" textlink="">
      <xdr:nvSpPr>
        <xdr:cNvPr id="83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84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85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50</xdr:row>
      <xdr:rowOff>0</xdr:rowOff>
    </xdr:from>
    <xdr:ext cx="304800" cy="304120"/>
    <xdr:sp macro="" textlink="">
      <xdr:nvSpPr>
        <xdr:cNvPr id="86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9875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49</xdr:row>
      <xdr:rowOff>0</xdr:rowOff>
    </xdr:from>
    <xdr:ext cx="304800" cy="304120"/>
    <xdr:sp macro="" textlink="">
      <xdr:nvSpPr>
        <xdr:cNvPr id="87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7843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88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53</xdr:row>
      <xdr:rowOff>0</xdr:rowOff>
    </xdr:from>
    <xdr:ext cx="304800" cy="304120"/>
    <xdr:sp macro="" textlink="">
      <xdr:nvSpPr>
        <xdr:cNvPr id="89" name="AutoShape 1" descr="Bildresultat fÃ¶r ridsportfÃ¶rbundet logo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2597150"/>
          <a:ext cx="304800" cy="3041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tokoll%202019\Protokoll%202022\Protokoll%202022%20individuell%20senio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msthfil001\profiles$\pest\Desktop\Privat\Voltigeprotokoll%20jan%202023\Individuella\Nya_20230104\Protokoll%202023%20individuell%20senior_2023-01-04_P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R/2023/Protokoll/Protokoll%202023%20individuell%20junior%201%20star_2023-02-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ion"/>
      <sheetName val="Häst, individuell"/>
      <sheetName val="Individuell senior grund C"/>
      <sheetName val="Ind kür tekn senior"/>
      <sheetName val="Ind kür artistisk senior"/>
      <sheetName val="Individuell tekniska övningar"/>
      <sheetName val="Individuellt tekniskt artistisk"/>
      <sheetName val="3 domare ind sr m tek"/>
      <sheetName val="4 domare ind sr m tek"/>
    </sheetNames>
    <sheetDataSet>
      <sheetData sheetId="0">
        <row r="12">
          <cell r="C12" t="str">
            <v>Grund, Teknisk kür, Kür</v>
          </cell>
        </row>
        <row r="109">
          <cell r="D109" t="str">
            <v>Grund, Teknisk kür, Kür</v>
          </cell>
        </row>
        <row r="110">
          <cell r="D110" t="str">
            <v>Grund, Kür, Teknisk kür</v>
          </cell>
        </row>
        <row r="111">
          <cell r="D111" t="str">
            <v>Grund, Kür, Teknisk kür, Kür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ion"/>
      <sheetName val="Häst, individuell"/>
      <sheetName val="Individuell senior grund C"/>
      <sheetName val="Ind kür tekn senior"/>
      <sheetName val="Ind kür artistisk senior"/>
      <sheetName val="Individuell tekniska övningar"/>
      <sheetName val="Individuellt tekniskt artistisk"/>
      <sheetName val="3 domare ind sr m tek"/>
      <sheetName val="4 domare ind sr m tek"/>
    </sheetNames>
    <sheetDataSet>
      <sheetData sheetId="0">
        <row r="12">
          <cell r="C12" t="str">
            <v>Grund, Teknisk kür, Kür</v>
          </cell>
        </row>
        <row r="109">
          <cell r="D109" t="str">
            <v>Grund, Teknisk kür, Kür</v>
          </cell>
        </row>
        <row r="110">
          <cell r="D110" t="str">
            <v>Grund, Kür, Teknisk kür</v>
          </cell>
        </row>
        <row r="111">
          <cell r="D111" t="str">
            <v>Grund, Kür, Teknisk kür, Kür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ion"/>
      <sheetName val="Häst, individuell"/>
      <sheetName val="Individuell grund 1"/>
      <sheetName val="Ind kür tekn junior 1"/>
      <sheetName val="Ind kür artistisk junior 1"/>
      <sheetName val="3 domare ind junior 1"/>
      <sheetName val="3 domare ind junior 1 sorterad"/>
      <sheetName val="4 domare ind junior 1"/>
      <sheetName val="4 domare ind junior 1 sorterad"/>
    </sheetNames>
    <sheetDataSet>
      <sheetData sheetId="0">
        <row r="5">
          <cell r="H5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96"/>
  <sheetViews>
    <sheetView tabSelected="1" workbookViewId="0">
      <selection activeCell="F4" sqref="F4"/>
    </sheetView>
  </sheetViews>
  <sheetFormatPr defaultColWidth="9.1796875" defaultRowHeight="12.5" x14ac:dyDescent="0.25"/>
  <cols>
    <col min="1" max="1" width="21.54296875" style="47" customWidth="1"/>
    <col min="2" max="6" width="15.7265625" style="47" customWidth="1"/>
    <col min="7" max="7" width="21.453125" style="47" customWidth="1"/>
    <col min="8" max="8" width="15.54296875" style="47" customWidth="1"/>
    <col min="9" max="18" width="15.7265625" style="47" customWidth="1"/>
    <col min="19" max="16384" width="9.1796875" style="47"/>
  </cols>
  <sheetData>
    <row r="1" spans="1:10" ht="24.75" customHeight="1" x14ac:dyDescent="0.4">
      <c r="A1" s="52" t="s">
        <v>67</v>
      </c>
    </row>
    <row r="2" spans="1:10" ht="20.149999999999999" customHeight="1" x14ac:dyDescent="0.3">
      <c r="A2" s="47" t="s">
        <v>120</v>
      </c>
      <c r="C2" s="48"/>
      <c r="D2" s="48"/>
      <c r="E2" s="48"/>
    </row>
    <row r="3" spans="1:10" ht="20.149999999999999" customHeight="1" x14ac:dyDescent="0.3">
      <c r="A3" s="89" t="s">
        <v>112</v>
      </c>
      <c r="C3" s="48"/>
      <c r="D3" s="48"/>
      <c r="E3" s="48"/>
    </row>
    <row r="4" spans="1:10" ht="20.149999999999999" customHeight="1" x14ac:dyDescent="0.3">
      <c r="A4" s="47" t="s">
        <v>168</v>
      </c>
      <c r="C4" s="48"/>
      <c r="D4" s="48"/>
      <c r="E4" s="48"/>
    </row>
    <row r="5" spans="1:10" ht="20.149999999999999" customHeight="1" x14ac:dyDescent="0.3">
      <c r="A5" s="89" t="s">
        <v>169</v>
      </c>
      <c r="C5" s="48"/>
      <c r="D5" s="48"/>
      <c r="E5" s="48"/>
    </row>
    <row r="6" spans="1:10" ht="17.25" customHeight="1" x14ac:dyDescent="0.25">
      <c r="A6" s="47" t="s">
        <v>170</v>
      </c>
    </row>
    <row r="7" spans="1:10" ht="17.25" customHeight="1" x14ac:dyDescent="0.25"/>
    <row r="8" spans="1:10" ht="17.25" customHeight="1" x14ac:dyDescent="0.25">
      <c r="A8" s="47" t="s">
        <v>171</v>
      </c>
    </row>
    <row r="9" spans="1:10" s="89" customFormat="1" ht="18.75" customHeight="1" thickBot="1" x14ac:dyDescent="0.3">
      <c r="A9" s="89" t="s">
        <v>111</v>
      </c>
      <c r="E9" s="160"/>
    </row>
    <row r="10" spans="1:10" s="89" customFormat="1" ht="18.75" customHeight="1" thickTop="1" x14ac:dyDescent="0.25">
      <c r="G10" s="374" t="s">
        <v>153</v>
      </c>
      <c r="H10" s="376">
        <v>1</v>
      </c>
    </row>
    <row r="11" spans="1:10" ht="19.5" customHeight="1" thickBot="1" x14ac:dyDescent="0.3">
      <c r="A11" s="47" t="s">
        <v>138</v>
      </c>
      <c r="G11" s="375"/>
      <c r="H11" s="377"/>
    </row>
    <row r="12" spans="1:10" ht="13" thickTop="1" x14ac:dyDescent="0.25">
      <c r="G12" s="47" t="s">
        <v>137</v>
      </c>
    </row>
    <row r="13" spans="1:10" ht="15.5" x14ac:dyDescent="0.35">
      <c r="A13" s="56" t="s">
        <v>108</v>
      </c>
    </row>
    <row r="14" spans="1:10" s="46" customFormat="1" ht="17.5" x14ac:dyDescent="0.35">
      <c r="A14" s="55"/>
      <c r="B14" s="47"/>
      <c r="C14" s="47"/>
      <c r="D14" s="47"/>
      <c r="E14" s="47"/>
      <c r="F14" s="47"/>
      <c r="G14" s="47"/>
      <c r="H14" s="47"/>
      <c r="I14" s="47"/>
      <c r="J14" s="47"/>
    </row>
    <row r="15" spans="1:10" ht="21.4" customHeight="1" x14ac:dyDescent="0.35">
      <c r="B15" s="49" t="s">
        <v>44</v>
      </c>
      <c r="C15" s="46"/>
      <c r="D15" s="46"/>
      <c r="E15" s="46"/>
      <c r="F15" s="46"/>
      <c r="G15" s="46"/>
      <c r="H15" s="46"/>
      <c r="I15" s="46"/>
      <c r="J15" s="46"/>
    </row>
    <row r="16" spans="1:10" x14ac:dyDescent="0.25">
      <c r="A16" s="157" t="s">
        <v>110</v>
      </c>
      <c r="B16" s="91" t="s">
        <v>107</v>
      </c>
    </row>
    <row r="17" spans="1:10" x14ac:dyDescent="0.25">
      <c r="B17" s="87"/>
    </row>
    <row r="18" spans="1:10" s="56" customFormat="1" ht="20.65" customHeight="1" x14ac:dyDescent="0.35">
      <c r="A18" s="47"/>
      <c r="B18" s="47"/>
      <c r="C18" s="47"/>
      <c r="D18" s="47"/>
      <c r="E18" s="47"/>
      <c r="F18" s="47"/>
      <c r="G18" s="47"/>
      <c r="H18" s="47"/>
      <c r="I18" s="47"/>
      <c r="J18" s="47"/>
    </row>
    <row r="19" spans="1:10" ht="15.5" x14ac:dyDescent="0.35">
      <c r="A19" s="95" t="s">
        <v>114</v>
      </c>
      <c r="B19" s="55"/>
      <c r="C19" s="56"/>
      <c r="D19" s="56"/>
      <c r="E19" s="56"/>
      <c r="F19" s="56"/>
      <c r="G19" s="56"/>
      <c r="H19" s="56"/>
      <c r="I19" s="56"/>
      <c r="J19" s="56"/>
    </row>
    <row r="20" spans="1:10" x14ac:dyDescent="0.25">
      <c r="A20" s="47" t="s">
        <v>112</v>
      </c>
    </row>
    <row r="21" spans="1:10" x14ac:dyDescent="0.25">
      <c r="A21" s="47" t="s">
        <v>113</v>
      </c>
    </row>
    <row r="22" spans="1:10" x14ac:dyDescent="0.25">
      <c r="A22" s="47" t="s">
        <v>85</v>
      </c>
    </row>
    <row r="23" spans="1:10" s="48" customFormat="1" ht="13" x14ac:dyDescent="0.3">
      <c r="A23" s="47"/>
      <c r="B23" s="47"/>
      <c r="C23" s="47"/>
      <c r="D23" s="47"/>
      <c r="E23" s="47"/>
      <c r="F23" s="47"/>
      <c r="G23" s="47"/>
      <c r="H23" s="47"/>
      <c r="I23" s="47"/>
      <c r="J23" s="47"/>
    </row>
    <row r="24" spans="1:10" ht="19.5" customHeight="1" x14ac:dyDescent="0.3">
      <c r="A24" s="48" t="s">
        <v>43</v>
      </c>
      <c r="B24" s="48"/>
      <c r="C24" s="48"/>
      <c r="D24" s="48"/>
      <c r="E24" s="48"/>
      <c r="F24" s="48"/>
      <c r="G24" s="48"/>
      <c r="H24" s="48"/>
      <c r="I24" s="48"/>
      <c r="J24" s="48"/>
    </row>
    <row r="25" spans="1:10" ht="20.149999999999999" customHeight="1" x14ac:dyDescent="0.3">
      <c r="B25" s="49" t="s">
        <v>44</v>
      </c>
    </row>
    <row r="26" spans="1:10" ht="25" customHeight="1" x14ac:dyDescent="0.3">
      <c r="B26" s="48" t="s">
        <v>46</v>
      </c>
      <c r="C26" s="48" t="s">
        <v>47</v>
      </c>
      <c r="D26" s="48" t="s">
        <v>48</v>
      </c>
      <c r="E26" s="48"/>
    </row>
    <row r="27" spans="1:10" ht="25" customHeight="1" x14ac:dyDescent="0.25">
      <c r="A27" s="156" t="s">
        <v>109</v>
      </c>
      <c r="B27" s="93" t="s">
        <v>53</v>
      </c>
      <c r="C27" s="93" t="s">
        <v>54</v>
      </c>
      <c r="D27" s="93" t="s">
        <v>55</v>
      </c>
      <c r="E27" s="88"/>
    </row>
    <row r="28" spans="1:10" x14ac:dyDescent="0.25">
      <c r="B28" s="87"/>
      <c r="C28" s="87"/>
      <c r="D28" s="87"/>
      <c r="E28" s="87"/>
    </row>
    <row r="29" spans="1:10" s="48" customFormat="1" ht="13" x14ac:dyDescent="0.3">
      <c r="A29" s="47"/>
      <c r="B29" s="47"/>
      <c r="C29" s="47"/>
      <c r="D29" s="47"/>
      <c r="E29" s="47"/>
      <c r="F29" s="47"/>
      <c r="G29" s="47"/>
      <c r="H29" s="47"/>
      <c r="I29" s="47"/>
      <c r="J29" s="47"/>
    </row>
    <row r="30" spans="1:10" ht="20.149999999999999" customHeight="1" x14ac:dyDescent="0.3">
      <c r="A30" s="48" t="s">
        <v>49</v>
      </c>
      <c r="B30" s="48"/>
      <c r="C30" s="48"/>
      <c r="D30" s="48"/>
      <c r="E30" s="48"/>
      <c r="F30" s="48"/>
      <c r="G30" s="48"/>
      <c r="H30" s="48"/>
      <c r="I30" s="48"/>
      <c r="J30" s="48"/>
    </row>
    <row r="31" spans="1:10" ht="20.149999999999999" customHeight="1" x14ac:dyDescent="0.3">
      <c r="B31" s="49" t="s">
        <v>44</v>
      </c>
      <c r="F31" s="49"/>
    </row>
    <row r="32" spans="1:10" ht="25" customHeight="1" x14ac:dyDescent="0.3">
      <c r="B32" s="48" t="s">
        <v>46</v>
      </c>
      <c r="C32" s="48" t="s">
        <v>47</v>
      </c>
      <c r="D32" s="48" t="s">
        <v>48</v>
      </c>
      <c r="E32" s="48" t="s">
        <v>50</v>
      </c>
      <c r="F32" s="48"/>
      <c r="G32" s="48"/>
      <c r="H32" s="48"/>
      <c r="I32" s="48"/>
    </row>
    <row r="33" spans="1:13" x14ac:dyDescent="0.25">
      <c r="A33" s="92" t="s">
        <v>109</v>
      </c>
      <c r="B33" s="93" t="s">
        <v>53</v>
      </c>
      <c r="C33" s="93" t="s">
        <v>54</v>
      </c>
      <c r="D33" s="93" t="s">
        <v>55</v>
      </c>
      <c r="E33" s="93" t="s">
        <v>54</v>
      </c>
      <c r="F33" s="88"/>
      <c r="G33" s="87"/>
      <c r="H33" s="87"/>
      <c r="I33" s="87"/>
    </row>
    <row r="34" spans="1:13" x14ac:dyDescent="0.25">
      <c r="B34" s="87"/>
      <c r="C34" s="87"/>
      <c r="D34" s="87"/>
      <c r="E34" s="87"/>
    </row>
    <row r="35" spans="1:13" x14ac:dyDescent="0.25">
      <c r="B35" s="87"/>
      <c r="C35" s="87"/>
      <c r="D35" s="87"/>
      <c r="E35" s="87"/>
    </row>
    <row r="36" spans="1:13" x14ac:dyDescent="0.25">
      <c r="B36" s="87"/>
      <c r="C36" s="87"/>
      <c r="D36" s="87"/>
      <c r="E36" s="87"/>
    </row>
    <row r="37" spans="1:13" ht="13" x14ac:dyDescent="0.3">
      <c r="A37" s="48" t="s">
        <v>51</v>
      </c>
    </row>
    <row r="38" spans="1:13" ht="19.5" customHeight="1" x14ac:dyDescent="0.25"/>
    <row r="39" spans="1:13" ht="20.149999999999999" customHeight="1" x14ac:dyDescent="0.3">
      <c r="B39" s="49" t="s">
        <v>44</v>
      </c>
      <c r="F39" s="49" t="s">
        <v>45</v>
      </c>
    </row>
    <row r="40" spans="1:13" ht="25" customHeight="1" x14ac:dyDescent="0.3">
      <c r="B40" s="48" t="s">
        <v>46</v>
      </c>
      <c r="C40" s="48" t="s">
        <v>47</v>
      </c>
      <c r="D40" s="48" t="s">
        <v>48</v>
      </c>
      <c r="E40" s="48"/>
      <c r="F40" s="48" t="s">
        <v>46</v>
      </c>
      <c r="G40" s="48" t="s">
        <v>47</v>
      </c>
      <c r="H40" s="48" t="s">
        <v>48</v>
      </c>
    </row>
    <row r="41" spans="1:13" ht="16.5" customHeight="1" x14ac:dyDescent="0.25">
      <c r="A41" s="92" t="s">
        <v>109</v>
      </c>
      <c r="B41" s="93" t="s">
        <v>53</v>
      </c>
      <c r="C41" s="93" t="s">
        <v>54</v>
      </c>
      <c r="D41" s="93" t="s">
        <v>55</v>
      </c>
      <c r="E41" s="94"/>
      <c r="F41" s="93" t="s">
        <v>53</v>
      </c>
      <c r="G41" s="93" t="s">
        <v>54</v>
      </c>
      <c r="H41" s="93" t="s">
        <v>55</v>
      </c>
    </row>
    <row r="42" spans="1:13" x14ac:dyDescent="0.25">
      <c r="B42" s="87"/>
      <c r="C42" s="87"/>
      <c r="D42" s="87"/>
      <c r="E42" s="87"/>
      <c r="F42" s="87"/>
      <c r="G42" s="87"/>
      <c r="H42" s="87"/>
    </row>
    <row r="44" spans="1:13" ht="13" x14ac:dyDescent="0.3">
      <c r="A44" s="48" t="s">
        <v>52</v>
      </c>
    </row>
    <row r="45" spans="1:13" ht="20.149999999999999" customHeight="1" x14ac:dyDescent="0.25"/>
    <row r="46" spans="1:13" ht="20.149999999999999" customHeight="1" x14ac:dyDescent="0.3">
      <c r="B46" s="49" t="s">
        <v>44</v>
      </c>
      <c r="F46" s="49" t="s">
        <v>45</v>
      </c>
      <c r="J46" s="49"/>
      <c r="K46" s="48"/>
      <c r="L46" s="48"/>
      <c r="M46" s="48"/>
    </row>
    <row r="47" spans="1:13" ht="25" customHeight="1" x14ac:dyDescent="0.3">
      <c r="B47" s="48" t="s">
        <v>46</v>
      </c>
      <c r="C47" s="48" t="s">
        <v>47</v>
      </c>
      <c r="D47" s="48" t="s">
        <v>48</v>
      </c>
      <c r="E47" s="48" t="s">
        <v>50</v>
      </c>
      <c r="F47" s="48" t="s">
        <v>46</v>
      </c>
      <c r="G47" s="48" t="s">
        <v>47</v>
      </c>
      <c r="H47" s="48" t="s">
        <v>48</v>
      </c>
      <c r="I47" s="48" t="s">
        <v>50</v>
      </c>
      <c r="J47" s="48"/>
    </row>
    <row r="48" spans="1:13" ht="18" customHeight="1" x14ac:dyDescent="0.25">
      <c r="A48" s="92" t="s">
        <v>109</v>
      </c>
      <c r="B48" s="93" t="s">
        <v>53</v>
      </c>
      <c r="C48" s="93" t="s">
        <v>54</v>
      </c>
      <c r="D48" s="93" t="s">
        <v>55</v>
      </c>
      <c r="E48" s="93" t="s">
        <v>54</v>
      </c>
      <c r="F48" s="93" t="s">
        <v>53</v>
      </c>
      <c r="G48" s="93" t="s">
        <v>54</v>
      </c>
      <c r="H48" s="93" t="s">
        <v>55</v>
      </c>
      <c r="I48" s="93" t="s">
        <v>54</v>
      </c>
    </row>
    <row r="51" spans="1:10" s="54" customFormat="1" ht="15.5" x14ac:dyDescent="0.35">
      <c r="A51" s="55" t="s">
        <v>68</v>
      </c>
      <c r="B51" s="47"/>
      <c r="C51" s="47"/>
      <c r="D51" s="47"/>
      <c r="E51" s="47"/>
      <c r="F51" s="47"/>
      <c r="G51" s="47"/>
      <c r="H51" s="47"/>
      <c r="I51" s="47"/>
      <c r="J51" s="47"/>
    </row>
    <row r="52" spans="1:10" customFormat="1" ht="13" x14ac:dyDescent="0.3">
      <c r="A52" s="53" t="s">
        <v>58</v>
      </c>
      <c r="B52" s="53" t="s">
        <v>46</v>
      </c>
      <c r="C52" s="53" t="s">
        <v>47</v>
      </c>
      <c r="D52" s="53" t="s">
        <v>48</v>
      </c>
      <c r="E52" s="53" t="s">
        <v>50</v>
      </c>
      <c r="F52" s="53" t="s">
        <v>59</v>
      </c>
      <c r="G52" s="54"/>
      <c r="H52" s="54"/>
      <c r="I52" s="54"/>
      <c r="J52" s="54"/>
    </row>
    <row r="53" spans="1:10" customFormat="1" ht="56.25" customHeight="1" x14ac:dyDescent="0.25">
      <c r="A53" s="50" t="s">
        <v>60</v>
      </c>
      <c r="B53" s="50" t="s">
        <v>61</v>
      </c>
      <c r="C53" s="50" t="s">
        <v>62</v>
      </c>
      <c r="D53" s="50" t="s">
        <v>63</v>
      </c>
      <c r="E53" s="50" t="s">
        <v>64</v>
      </c>
      <c r="F53" s="50" t="s">
        <v>65</v>
      </c>
    </row>
    <row r="54" spans="1:10" ht="50" x14ac:dyDescent="0.25">
      <c r="A54" s="50"/>
      <c r="B54" s="50"/>
      <c r="C54" s="50"/>
      <c r="D54" s="50"/>
      <c r="E54" s="50"/>
      <c r="F54" s="51" t="s">
        <v>66</v>
      </c>
      <c r="G54"/>
      <c r="H54"/>
      <c r="I54"/>
      <c r="J54"/>
    </row>
    <row r="56" spans="1:10" s="46" customFormat="1" ht="17.5" x14ac:dyDescent="0.35">
      <c r="A56" s="47"/>
      <c r="B56" s="47"/>
      <c r="C56" s="47"/>
      <c r="D56" s="47"/>
      <c r="E56" s="47"/>
      <c r="F56" s="47"/>
      <c r="G56" s="47"/>
      <c r="H56" s="47"/>
      <c r="I56" s="47"/>
      <c r="J56" s="47"/>
    </row>
    <row r="57" spans="1:10" s="48" customFormat="1" ht="17.5" x14ac:dyDescent="0.35">
      <c r="A57" s="55" t="s">
        <v>69</v>
      </c>
      <c r="B57" s="46"/>
      <c r="C57" s="46"/>
      <c r="D57" s="46"/>
      <c r="E57" s="46"/>
      <c r="F57" s="46"/>
      <c r="G57" s="46"/>
      <c r="H57" s="46"/>
      <c r="I57" s="46"/>
      <c r="J57" s="46"/>
    </row>
    <row r="58" spans="1:10" customFormat="1" ht="15.5" x14ac:dyDescent="0.35">
      <c r="A58" s="55" t="s">
        <v>82</v>
      </c>
      <c r="B58" s="48"/>
      <c r="C58" s="48"/>
      <c r="D58" s="48"/>
      <c r="E58" s="48"/>
      <c r="F58" s="48"/>
      <c r="G58" s="48"/>
      <c r="H58" s="48"/>
      <c r="I58" s="48"/>
      <c r="J58" s="48"/>
    </row>
    <row r="59" spans="1:10" customFormat="1" ht="15.5" x14ac:dyDescent="0.35">
      <c r="A59" s="57" t="s">
        <v>80</v>
      </c>
      <c r="B59" s="58" t="s">
        <v>70</v>
      </c>
      <c r="C59" s="58" t="s">
        <v>64</v>
      </c>
      <c r="D59" s="58" t="s">
        <v>71</v>
      </c>
      <c r="E59" s="58" t="s">
        <v>72</v>
      </c>
    </row>
    <row r="60" spans="1:10" customFormat="1" x14ac:dyDescent="0.25">
      <c r="A60" s="59" t="s">
        <v>73</v>
      </c>
      <c r="B60" s="59" t="s">
        <v>76</v>
      </c>
      <c r="C60" s="59" t="s">
        <v>75</v>
      </c>
      <c r="D60" s="59" t="s">
        <v>77</v>
      </c>
      <c r="E60" s="59" t="s">
        <v>74</v>
      </c>
    </row>
    <row r="61" spans="1:10" customFormat="1" x14ac:dyDescent="0.25">
      <c r="A61" s="59"/>
      <c r="B61" s="59" t="s">
        <v>78</v>
      </c>
      <c r="C61" s="61" t="s">
        <v>83</v>
      </c>
      <c r="D61" s="61" t="s">
        <v>84</v>
      </c>
      <c r="E61" s="59" t="s">
        <v>64</v>
      </c>
    </row>
    <row r="62" spans="1:10" customFormat="1" x14ac:dyDescent="0.25">
      <c r="A62" s="60"/>
      <c r="B62" s="60"/>
      <c r="C62" s="60"/>
      <c r="D62" s="60"/>
      <c r="E62" s="60"/>
    </row>
    <row r="63" spans="1:10" customFormat="1" ht="15.5" x14ac:dyDescent="0.35">
      <c r="A63" s="57" t="s">
        <v>81</v>
      </c>
      <c r="B63" s="58" t="s">
        <v>70</v>
      </c>
      <c r="C63" s="58" t="s">
        <v>64</v>
      </c>
      <c r="D63" s="58" t="s">
        <v>71</v>
      </c>
      <c r="E63" s="58" t="s">
        <v>72</v>
      </c>
    </row>
    <row r="64" spans="1:10" customFormat="1" x14ac:dyDescent="0.25">
      <c r="A64" s="59" t="s">
        <v>73</v>
      </c>
      <c r="B64" s="59" t="s">
        <v>76</v>
      </c>
      <c r="C64" s="59" t="s">
        <v>75</v>
      </c>
      <c r="D64" s="59" t="s">
        <v>77</v>
      </c>
      <c r="E64" s="59" t="s">
        <v>74</v>
      </c>
    </row>
    <row r="65" spans="1:10" customFormat="1" x14ac:dyDescent="0.25">
      <c r="A65" s="59"/>
      <c r="B65" s="59" t="s">
        <v>78</v>
      </c>
      <c r="C65" s="61" t="s">
        <v>83</v>
      </c>
      <c r="D65" s="61" t="s">
        <v>84</v>
      </c>
      <c r="E65" s="59" t="s">
        <v>64</v>
      </c>
    </row>
    <row r="66" spans="1:10" customFormat="1" x14ac:dyDescent="0.25">
      <c r="A66" s="59" t="s">
        <v>73</v>
      </c>
      <c r="B66" s="59" t="s">
        <v>75</v>
      </c>
      <c r="C66" s="59" t="s">
        <v>77</v>
      </c>
      <c r="D66" s="59" t="s">
        <v>76</v>
      </c>
      <c r="E66" s="59" t="s">
        <v>74</v>
      </c>
    </row>
    <row r="67" spans="1:10" x14ac:dyDescent="0.25">
      <c r="A67" s="59"/>
      <c r="B67" s="59" t="s">
        <v>78</v>
      </c>
      <c r="C67" s="61" t="s">
        <v>83</v>
      </c>
      <c r="D67" s="61" t="s">
        <v>84</v>
      </c>
      <c r="E67" s="59" t="s">
        <v>64</v>
      </c>
      <c r="F67"/>
      <c r="G67"/>
      <c r="H67"/>
      <c r="I67"/>
      <c r="J67"/>
    </row>
    <row r="69" spans="1:10" s="56" customFormat="1" ht="15.5" x14ac:dyDescent="0.35">
      <c r="A69" s="47"/>
      <c r="B69" s="47"/>
      <c r="C69" s="47"/>
      <c r="D69" s="47"/>
      <c r="E69" s="47"/>
      <c r="F69" s="47"/>
      <c r="G69" s="47"/>
      <c r="H69" s="47"/>
      <c r="I69" s="47"/>
      <c r="J69" s="47"/>
    </row>
    <row r="70" spans="1:10" customFormat="1" ht="15.5" x14ac:dyDescent="0.35">
      <c r="A70" s="55" t="s">
        <v>79</v>
      </c>
      <c r="B70" s="56"/>
      <c r="C70" s="56"/>
      <c r="D70" s="56"/>
      <c r="E70" s="56"/>
      <c r="F70" s="56"/>
      <c r="G70" s="56"/>
      <c r="H70" s="56"/>
      <c r="I70" s="56"/>
      <c r="J70" s="56"/>
    </row>
    <row r="71" spans="1:10" customFormat="1" ht="15.5" x14ac:dyDescent="0.35">
      <c r="A71" s="57" t="s">
        <v>80</v>
      </c>
      <c r="B71" s="58" t="s">
        <v>70</v>
      </c>
      <c r="C71" s="58" t="s">
        <v>64</v>
      </c>
      <c r="D71" s="58" t="s">
        <v>71</v>
      </c>
      <c r="E71" s="58" t="s">
        <v>72</v>
      </c>
    </row>
    <row r="72" spans="1:10" customFormat="1" x14ac:dyDescent="0.25">
      <c r="A72" s="59" t="s">
        <v>73</v>
      </c>
      <c r="B72" s="59" t="s">
        <v>74</v>
      </c>
      <c r="C72" s="59" t="s">
        <v>75</v>
      </c>
      <c r="D72" s="59" t="s">
        <v>76</v>
      </c>
      <c r="E72" s="59" t="s">
        <v>77</v>
      </c>
    </row>
    <row r="73" spans="1:10" x14ac:dyDescent="0.25">
      <c r="A73" s="59"/>
      <c r="B73" s="59" t="s">
        <v>78</v>
      </c>
      <c r="C73" s="61" t="s">
        <v>83</v>
      </c>
      <c r="D73" s="61" t="s">
        <v>84</v>
      </c>
      <c r="E73" s="61" t="s">
        <v>83</v>
      </c>
      <c r="F73"/>
      <c r="G73"/>
      <c r="H73"/>
      <c r="I73"/>
      <c r="J73"/>
    </row>
    <row r="74" spans="1:10" customFormat="1" x14ac:dyDescent="0.25">
      <c r="A74" s="47"/>
      <c r="B74" s="47"/>
      <c r="C74" s="47"/>
      <c r="D74" s="47"/>
      <c r="E74" s="47"/>
      <c r="F74" s="47"/>
      <c r="G74" s="47"/>
      <c r="H74" s="47"/>
      <c r="I74" s="47"/>
      <c r="J74" s="47"/>
    </row>
    <row r="75" spans="1:10" customFormat="1" ht="15.5" x14ac:dyDescent="0.35">
      <c r="A75" s="57" t="s">
        <v>81</v>
      </c>
      <c r="B75" s="58" t="s">
        <v>70</v>
      </c>
      <c r="C75" s="58" t="s">
        <v>64</v>
      </c>
      <c r="D75" s="58" t="s">
        <v>71</v>
      </c>
      <c r="E75" s="58" t="s">
        <v>72</v>
      </c>
    </row>
    <row r="76" spans="1:10" customFormat="1" x14ac:dyDescent="0.25">
      <c r="A76" s="59" t="s">
        <v>73</v>
      </c>
      <c r="B76" s="59" t="s">
        <v>74</v>
      </c>
      <c r="C76" s="59" t="s">
        <v>75</v>
      </c>
      <c r="D76" s="59" t="s">
        <v>76</v>
      </c>
      <c r="E76" s="59" t="s">
        <v>77</v>
      </c>
    </row>
    <row r="77" spans="1:10" customFormat="1" x14ac:dyDescent="0.25">
      <c r="A77" s="59"/>
      <c r="B77" s="59" t="s">
        <v>78</v>
      </c>
      <c r="C77" s="61" t="s">
        <v>83</v>
      </c>
      <c r="D77" s="61" t="s">
        <v>84</v>
      </c>
      <c r="E77" s="61" t="s">
        <v>83</v>
      </c>
    </row>
    <row r="78" spans="1:10" customFormat="1" x14ac:dyDescent="0.25">
      <c r="A78" s="59" t="s">
        <v>73</v>
      </c>
      <c r="B78" s="59" t="s">
        <v>77</v>
      </c>
      <c r="C78" s="59" t="s">
        <v>76</v>
      </c>
      <c r="D78" s="59" t="s">
        <v>75</v>
      </c>
      <c r="E78" s="59" t="s">
        <v>74</v>
      </c>
      <c r="G78" s="47"/>
    </row>
    <row r="79" spans="1:10" x14ac:dyDescent="0.25">
      <c r="A79" s="59"/>
      <c r="B79" s="59" t="s">
        <v>78</v>
      </c>
      <c r="C79" s="61" t="s">
        <v>83</v>
      </c>
      <c r="D79" s="61" t="s">
        <v>84</v>
      </c>
      <c r="E79" s="61" t="s">
        <v>83</v>
      </c>
      <c r="F79"/>
      <c r="G79"/>
      <c r="H79"/>
      <c r="I79"/>
      <c r="J79"/>
    </row>
    <row r="82" spans="1:8" ht="16.899999999999999" customHeight="1" x14ac:dyDescent="0.45">
      <c r="A82" s="96" t="s">
        <v>115</v>
      </c>
      <c r="B82"/>
    </row>
    <row r="83" spans="1:8" ht="16.149999999999999" customHeight="1" x14ac:dyDescent="0.3">
      <c r="A83" s="47" t="s">
        <v>117</v>
      </c>
      <c r="C83" s="48"/>
      <c r="D83" s="48"/>
      <c r="E83" s="48"/>
    </row>
    <row r="84" spans="1:8" ht="16.899999999999999" customHeight="1" x14ac:dyDescent="0.25">
      <c r="A84" s="158" t="s">
        <v>136</v>
      </c>
      <c r="B84"/>
    </row>
    <row r="85" spans="1:8" ht="12.75" customHeight="1" x14ac:dyDescent="0.3">
      <c r="A85" s="47" t="s">
        <v>118</v>
      </c>
      <c r="C85" s="48"/>
      <c r="D85" s="48"/>
      <c r="E85" s="48"/>
    </row>
    <row r="86" spans="1:8" ht="21.75" customHeight="1" x14ac:dyDescent="0.3">
      <c r="C86" s="48"/>
      <c r="D86" s="48"/>
      <c r="E86" s="48"/>
    </row>
    <row r="87" spans="1:8" ht="18.75" customHeight="1" x14ac:dyDescent="0.3">
      <c r="A87" s="47" t="s">
        <v>119</v>
      </c>
      <c r="C87" s="48"/>
      <c r="D87" s="48"/>
      <c r="E87" s="48"/>
    </row>
    <row r="88" spans="1:8" ht="11.25" customHeight="1" thickBot="1" x14ac:dyDescent="0.35">
      <c r="A88" s="47" t="s">
        <v>135</v>
      </c>
      <c r="C88" s="48"/>
      <c r="D88" s="48"/>
      <c r="E88" s="48"/>
      <c r="H88" s="159"/>
    </row>
    <row r="89" spans="1:8" ht="20.149999999999999" customHeight="1" x14ac:dyDescent="0.3">
      <c r="C89" s="48"/>
      <c r="D89" s="48"/>
      <c r="E89" s="48"/>
    </row>
    <row r="90" spans="1:8" ht="20.149999999999999" customHeight="1" x14ac:dyDescent="0.3">
      <c r="A90" s="47" t="s">
        <v>116</v>
      </c>
      <c r="C90" s="48"/>
      <c r="D90" s="48"/>
      <c r="E90" s="48"/>
    </row>
    <row r="91" spans="1:8" ht="13" x14ac:dyDescent="0.3">
      <c r="A91" s="158" t="s">
        <v>139</v>
      </c>
      <c r="C91" s="48"/>
      <c r="D91" s="48"/>
      <c r="E91" s="48"/>
    </row>
    <row r="92" spans="1:8" ht="13" x14ac:dyDescent="0.3">
      <c r="A92" s="48" t="s">
        <v>140</v>
      </c>
    </row>
    <row r="95" spans="1:8" x14ac:dyDescent="0.25">
      <c r="A95" s="225">
        <v>1</v>
      </c>
    </row>
    <row r="96" spans="1:8" x14ac:dyDescent="0.25">
      <c r="A96" s="225">
        <v>2</v>
      </c>
    </row>
  </sheetData>
  <sheetProtection algorithmName="SHA-512" hashValue="jvZIH33/XUObeqOPvYpsBttf8s+tRXF36fKMMSzjX8TEhThUj3HybTegUXUOTzJ+JMunpxZPaq1Fv0rOTDli8A==" saltValue="/2tFwOQRisDt4C0FHfrLmg==" spinCount="100000" sheet="1" objects="1" scenarios="1"/>
  <dataConsolidate/>
  <mergeCells count="2">
    <mergeCell ref="G10:G11"/>
    <mergeCell ref="H10:H11"/>
  </mergeCells>
  <conditionalFormatting sqref="H88">
    <cfRule type="expression" priority="1" stopIfTrue="1">
      <formula>COUNTBLANK(#REF!)=1</formula>
    </cfRule>
    <cfRule type="containsBlanks" dxfId="178" priority="2">
      <formula>LEN(TRIM(H88))=0</formula>
    </cfRule>
  </conditionalFormatting>
  <dataValidations count="1">
    <dataValidation type="list" allowBlank="1" showInputMessage="1" showErrorMessage="1" error="Använd rullningslistan och ange 1 eller 2" sqref="H10:H11" xr:uid="{00000000-0002-0000-0000-000000000000}">
      <formula1>$A$95:$A$96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L42"/>
  <sheetViews>
    <sheetView showZeros="0" view="pageLayout" topLeftCell="A7" zoomScaleNormal="100" workbookViewId="0">
      <selection activeCell="A39" sqref="A39"/>
    </sheetView>
  </sheetViews>
  <sheetFormatPr defaultColWidth="9.1796875" defaultRowHeight="13.5" x14ac:dyDescent="0.3"/>
  <cols>
    <col min="1" max="1" width="8.26953125" style="62" customWidth="1"/>
    <col min="2" max="3" width="9.1796875" style="62"/>
    <col min="4" max="4" width="2.7265625" style="62" customWidth="1"/>
    <col min="5" max="5" width="8.1796875" style="62" customWidth="1"/>
    <col min="6" max="6" width="7.26953125" style="62" customWidth="1"/>
    <col min="7" max="7" width="11.1796875" style="62" customWidth="1"/>
    <col min="8" max="8" width="6.54296875" style="62" customWidth="1"/>
    <col min="9" max="9" width="6.1796875" style="62" customWidth="1"/>
    <col min="10" max="11" width="7.26953125" style="62" customWidth="1"/>
    <col min="12" max="12" width="8.7265625" style="62" customWidth="1"/>
    <col min="13" max="16384" width="9.1796875" style="62"/>
  </cols>
  <sheetData>
    <row r="1" spans="1:12" ht="19.75" customHeight="1" thickBot="1" x14ac:dyDescent="0.35">
      <c r="A1" s="444" t="s">
        <v>152</v>
      </c>
      <c r="B1" s="444"/>
      <c r="C1" s="444"/>
      <c r="D1" s="444"/>
      <c r="E1" s="444"/>
      <c r="F1" s="444"/>
      <c r="H1" s="441" t="s">
        <v>39</v>
      </c>
      <c r="I1" s="442"/>
      <c r="J1" s="442"/>
      <c r="K1" s="443"/>
      <c r="L1" s="325"/>
    </row>
    <row r="2" spans="1:12" ht="19.75" customHeight="1" thickBot="1" x14ac:dyDescent="0.35">
      <c r="A2" s="444" t="s">
        <v>96</v>
      </c>
      <c r="B2" s="444"/>
      <c r="C2" s="444"/>
      <c r="D2" s="444"/>
      <c r="E2" s="444"/>
      <c r="F2" s="444"/>
      <c r="H2" s="441" t="s">
        <v>40</v>
      </c>
      <c r="I2" s="442"/>
      <c r="J2" s="442"/>
      <c r="K2" s="443"/>
      <c r="L2" s="325"/>
    </row>
    <row r="3" spans="1:12" ht="19.75" customHeight="1" thickBot="1" x14ac:dyDescent="0.35">
      <c r="A3" s="445"/>
      <c r="B3" s="445"/>
      <c r="C3" s="446"/>
      <c r="D3" s="446"/>
      <c r="E3" s="446"/>
      <c r="F3" s="446"/>
      <c r="H3" s="441" t="s">
        <v>2</v>
      </c>
      <c r="I3" s="442"/>
      <c r="J3" s="442"/>
      <c r="K3" s="443"/>
      <c r="L3" s="325"/>
    </row>
    <row r="4" spans="1:12" ht="19.75" customHeight="1" x14ac:dyDescent="0.3">
      <c r="A4" s="440" t="s">
        <v>3</v>
      </c>
      <c r="B4" s="440"/>
      <c r="C4" s="447"/>
      <c r="D4" s="447"/>
      <c r="E4" s="447"/>
      <c r="F4" s="447"/>
      <c r="H4" s="62" t="s">
        <v>106</v>
      </c>
    </row>
    <row r="5" spans="1:12" ht="19.75" customHeight="1" x14ac:dyDescent="0.3">
      <c r="A5" s="327" t="s">
        <v>4</v>
      </c>
      <c r="B5" s="327"/>
      <c r="C5" s="381"/>
      <c r="D5" s="381"/>
      <c r="E5" s="381"/>
      <c r="F5" s="381"/>
      <c r="H5" s="69" t="s">
        <v>104</v>
      </c>
      <c r="I5" s="448"/>
      <c r="J5" s="448"/>
      <c r="K5" s="448"/>
      <c r="L5" s="448"/>
    </row>
    <row r="6" spans="1:12" ht="19.75" customHeight="1" x14ac:dyDescent="0.3">
      <c r="A6" s="327" t="s">
        <v>5</v>
      </c>
      <c r="B6" s="327"/>
      <c r="C6" s="381"/>
      <c r="D6" s="381"/>
      <c r="E6" s="381"/>
      <c r="F6" s="381"/>
      <c r="H6" s="332" t="s">
        <v>103</v>
      </c>
      <c r="I6" s="382"/>
      <c r="J6" s="383"/>
      <c r="K6" s="383"/>
      <c r="L6" s="383"/>
    </row>
    <row r="7" spans="1:12" ht="19.75" customHeight="1" x14ac:dyDescent="0.3">
      <c r="A7" s="327" t="s">
        <v>105</v>
      </c>
      <c r="B7" s="327"/>
      <c r="C7" s="381"/>
      <c r="D7" s="381"/>
      <c r="E7" s="381"/>
      <c r="F7" s="381"/>
      <c r="I7" s="330"/>
      <c r="J7" s="331"/>
      <c r="K7" s="331"/>
      <c r="L7" s="331"/>
    </row>
    <row r="8" spans="1:12" ht="19.75" customHeight="1" x14ac:dyDescent="0.3">
      <c r="A8" s="327" t="s">
        <v>6</v>
      </c>
      <c r="B8" s="327"/>
      <c r="C8" s="381"/>
      <c r="D8" s="381"/>
      <c r="E8" s="381"/>
      <c r="F8" s="381"/>
      <c r="I8" s="76"/>
    </row>
    <row r="9" spans="1:12" ht="19.75" customHeight="1" x14ac:dyDescent="0.3">
      <c r="A9" s="403" t="s">
        <v>7</v>
      </c>
      <c r="B9" s="403"/>
      <c r="C9" s="381"/>
      <c r="D9" s="381"/>
      <c r="E9" s="381"/>
      <c r="F9" s="381"/>
      <c r="I9" s="76"/>
    </row>
    <row r="10" spans="1:12" ht="17.149999999999999" customHeight="1" x14ac:dyDescent="0.3">
      <c r="I10" s="384"/>
      <c r="J10" s="385"/>
      <c r="K10" s="385"/>
      <c r="L10" s="385"/>
    </row>
    <row r="11" spans="1:12" ht="14.5" x14ac:dyDescent="0.3">
      <c r="A11" s="86" t="s">
        <v>78</v>
      </c>
      <c r="B11" s="85"/>
      <c r="C11" s="85"/>
      <c r="D11" s="85"/>
      <c r="E11" s="85"/>
      <c r="F11" s="85"/>
      <c r="G11" s="85"/>
      <c r="H11" s="386" t="s">
        <v>8</v>
      </c>
      <c r="I11" s="387"/>
      <c r="J11" s="388" t="s">
        <v>9</v>
      </c>
      <c r="K11" s="389"/>
      <c r="L11" s="390"/>
    </row>
    <row r="12" spans="1:12" x14ac:dyDescent="0.3">
      <c r="A12" s="404" t="s">
        <v>102</v>
      </c>
      <c r="B12" s="398" t="s">
        <v>10</v>
      </c>
      <c r="C12" s="398" t="s">
        <v>11</v>
      </c>
      <c r="D12" s="398"/>
      <c r="E12" s="398"/>
      <c r="F12" s="408" t="s">
        <v>15</v>
      </c>
      <c r="G12" s="409"/>
      <c r="H12" s="396"/>
      <c r="I12" s="397"/>
      <c r="J12" s="378">
        <v>0.2</v>
      </c>
      <c r="K12" s="391"/>
      <c r="L12" s="394">
        <f>K12*0.2</f>
        <v>0</v>
      </c>
    </row>
    <row r="13" spans="1:12" ht="46.5" customHeight="1" x14ac:dyDescent="0.3">
      <c r="A13" s="405"/>
      <c r="B13" s="398"/>
      <c r="C13" s="398" t="s">
        <v>12</v>
      </c>
      <c r="D13" s="398"/>
      <c r="E13" s="398"/>
      <c r="F13" s="399" t="s">
        <v>13</v>
      </c>
      <c r="G13" s="400"/>
      <c r="H13" s="401"/>
      <c r="I13" s="402"/>
      <c r="J13" s="379"/>
      <c r="K13" s="392"/>
      <c r="L13" s="394"/>
    </row>
    <row r="14" spans="1:12" ht="40.5" customHeight="1" x14ac:dyDescent="0.3">
      <c r="A14" s="406"/>
      <c r="B14" s="407"/>
      <c r="C14" s="407" t="s">
        <v>14</v>
      </c>
      <c r="D14" s="407"/>
      <c r="E14" s="407"/>
      <c r="F14" s="399" t="s">
        <v>101</v>
      </c>
      <c r="G14" s="400"/>
      <c r="H14" s="410"/>
      <c r="I14" s="411"/>
      <c r="J14" s="380"/>
      <c r="K14" s="393"/>
      <c r="L14" s="395"/>
    </row>
    <row r="15" spans="1:12" ht="27.75" customHeight="1" x14ac:dyDescent="0.3">
      <c r="A15" s="404" t="s">
        <v>100</v>
      </c>
      <c r="B15" s="426" t="s">
        <v>99</v>
      </c>
      <c r="C15" s="427"/>
      <c r="D15" s="427"/>
      <c r="E15" s="428"/>
      <c r="F15" s="429" t="s">
        <v>98</v>
      </c>
      <c r="G15" s="430"/>
      <c r="H15" s="401"/>
      <c r="I15" s="402"/>
      <c r="J15" s="84">
        <v>0.4</v>
      </c>
      <c r="K15" s="326"/>
      <c r="L15" s="82">
        <f>K15*0.4</f>
        <v>0</v>
      </c>
    </row>
    <row r="16" spans="1:12" ht="54.75" customHeight="1" thickBot="1" x14ac:dyDescent="0.35">
      <c r="A16" s="406"/>
      <c r="B16" s="431" t="s">
        <v>16</v>
      </c>
      <c r="C16" s="432"/>
      <c r="D16" s="432"/>
      <c r="E16" s="433"/>
      <c r="F16" s="434" t="s">
        <v>17</v>
      </c>
      <c r="G16" s="435"/>
      <c r="H16" s="401"/>
      <c r="I16" s="402"/>
      <c r="J16" s="84">
        <v>0.4</v>
      </c>
      <c r="K16" s="83"/>
      <c r="L16" s="82">
        <f>K16*0.4</f>
        <v>0</v>
      </c>
    </row>
    <row r="17" spans="1:12" x14ac:dyDescent="0.3">
      <c r="A17" s="81" t="s">
        <v>26</v>
      </c>
      <c r="B17" s="412" t="s">
        <v>97</v>
      </c>
      <c r="C17" s="413"/>
      <c r="D17" s="413"/>
      <c r="E17" s="413"/>
      <c r="F17" s="413"/>
      <c r="G17" s="413"/>
      <c r="H17" s="413"/>
      <c r="I17" s="413"/>
      <c r="J17" s="414"/>
      <c r="K17" s="161"/>
      <c r="L17" s="328">
        <f>-ABS(K17)</f>
        <v>0</v>
      </c>
    </row>
    <row r="18" spans="1:12" ht="12.75" customHeight="1" x14ac:dyDescent="0.3">
      <c r="H18" s="76"/>
      <c r="I18" s="76"/>
      <c r="L18" s="80">
        <f>L12+L15+L16+L17</f>
        <v>0</v>
      </c>
    </row>
    <row r="19" spans="1:12" ht="12.75" customHeight="1" x14ac:dyDescent="0.3">
      <c r="A19" s="79" t="s">
        <v>96</v>
      </c>
    </row>
    <row r="20" spans="1:12" ht="12.75" customHeight="1" x14ac:dyDescent="0.3">
      <c r="A20" s="415" t="s">
        <v>23</v>
      </c>
      <c r="B20" s="416"/>
      <c r="C20" s="416"/>
      <c r="D20" s="416"/>
      <c r="E20" s="416"/>
      <c r="F20" s="416"/>
      <c r="G20" s="416"/>
      <c r="H20" s="416"/>
      <c r="I20" s="416"/>
      <c r="J20" s="416"/>
      <c r="K20" s="416"/>
      <c r="L20" s="417"/>
    </row>
    <row r="21" spans="1:12" x14ac:dyDescent="0.3">
      <c r="A21" s="418"/>
      <c r="B21" s="419"/>
      <c r="C21" s="419"/>
      <c r="D21" s="419"/>
      <c r="E21" s="419"/>
      <c r="F21" s="419"/>
      <c r="G21" s="419"/>
      <c r="H21" s="419"/>
      <c r="I21" s="419"/>
      <c r="J21" s="419"/>
      <c r="K21" s="419"/>
      <c r="L21" s="420"/>
    </row>
    <row r="22" spans="1:12" x14ac:dyDescent="0.3">
      <c r="A22" s="418"/>
      <c r="B22" s="419"/>
      <c r="C22" s="419"/>
      <c r="D22" s="419"/>
      <c r="E22" s="419"/>
      <c r="F22" s="419"/>
      <c r="G22" s="419"/>
      <c r="H22" s="419"/>
      <c r="I22" s="419"/>
      <c r="J22" s="419"/>
      <c r="K22" s="419"/>
      <c r="L22" s="420"/>
    </row>
    <row r="23" spans="1:12" ht="9" customHeight="1" x14ac:dyDescent="0.3">
      <c r="A23" s="418"/>
      <c r="B23" s="419"/>
      <c r="C23" s="419"/>
      <c r="D23" s="419"/>
      <c r="E23" s="419"/>
      <c r="F23" s="419"/>
      <c r="G23" s="419"/>
      <c r="H23" s="419"/>
      <c r="I23" s="419"/>
      <c r="J23" s="419"/>
      <c r="K23" s="419"/>
      <c r="L23" s="420"/>
    </row>
    <row r="24" spans="1:12" x14ac:dyDescent="0.3">
      <c r="A24" s="421"/>
      <c r="B24" s="422"/>
      <c r="C24" s="422"/>
      <c r="D24" s="422"/>
      <c r="E24" s="422"/>
      <c r="F24" s="422"/>
      <c r="G24" s="422"/>
      <c r="H24" s="422"/>
      <c r="I24" s="422"/>
      <c r="J24" s="422"/>
      <c r="K24" s="422"/>
      <c r="L24" s="423"/>
    </row>
    <row r="26" spans="1:12" x14ac:dyDescent="0.3">
      <c r="A26" s="424" t="s">
        <v>95</v>
      </c>
      <c r="B26" s="424"/>
      <c r="C26" s="424"/>
      <c r="D26" s="424"/>
      <c r="E26" s="424"/>
      <c r="F26" s="424"/>
      <c r="G26" s="424"/>
      <c r="H26" s="424"/>
      <c r="I26" s="425"/>
      <c r="J26" s="425"/>
      <c r="K26" s="78" t="s">
        <v>93</v>
      </c>
      <c r="L26" s="73">
        <f>I26*1.5</f>
        <v>0</v>
      </c>
    </row>
    <row r="27" spans="1:12" ht="12" customHeight="1" x14ac:dyDescent="0.3">
      <c r="A27" s="424" t="s">
        <v>94</v>
      </c>
      <c r="B27" s="424"/>
      <c r="C27" s="424"/>
      <c r="D27" s="424"/>
      <c r="E27" s="424"/>
      <c r="F27" s="424"/>
      <c r="G27" s="424"/>
      <c r="H27" s="424"/>
      <c r="I27" s="425"/>
      <c r="J27" s="425"/>
      <c r="K27" s="77" t="s">
        <v>93</v>
      </c>
      <c r="L27" s="73">
        <f>I27*1.5</f>
        <v>0</v>
      </c>
    </row>
    <row r="28" spans="1:12" ht="13.5" customHeight="1" x14ac:dyDescent="0.3">
      <c r="A28" s="424" t="s">
        <v>92</v>
      </c>
      <c r="B28" s="424"/>
      <c r="C28" s="424"/>
      <c r="D28" s="424"/>
      <c r="E28" s="424"/>
      <c r="F28" s="424"/>
      <c r="G28" s="424"/>
      <c r="H28" s="424"/>
      <c r="I28" s="425"/>
      <c r="J28" s="425"/>
      <c r="K28" s="77" t="s">
        <v>88</v>
      </c>
      <c r="L28" s="73">
        <f>I28*2.5</f>
        <v>0</v>
      </c>
    </row>
    <row r="29" spans="1:12" x14ac:dyDescent="0.3">
      <c r="A29" s="424" t="s">
        <v>91</v>
      </c>
      <c r="B29" s="424"/>
      <c r="C29" s="424"/>
      <c r="D29" s="424"/>
      <c r="E29" s="424"/>
      <c r="F29" s="424"/>
      <c r="G29" s="424"/>
      <c r="H29" s="424"/>
      <c r="I29" s="425"/>
      <c r="J29" s="425"/>
      <c r="K29" s="77" t="s">
        <v>90</v>
      </c>
      <c r="L29" s="73">
        <f>I29*2</f>
        <v>0</v>
      </c>
    </row>
    <row r="30" spans="1:12" x14ac:dyDescent="0.3">
      <c r="A30" s="424" t="s">
        <v>89</v>
      </c>
      <c r="B30" s="424"/>
      <c r="C30" s="424"/>
      <c r="D30" s="424"/>
      <c r="E30" s="424"/>
      <c r="F30" s="424"/>
      <c r="G30" s="424"/>
      <c r="H30" s="424"/>
      <c r="I30" s="439">
        <f>L18</f>
        <v>0</v>
      </c>
      <c r="J30" s="439"/>
      <c r="K30" s="77" t="s">
        <v>88</v>
      </c>
      <c r="L30" s="73">
        <f>I30*2.5</f>
        <v>0</v>
      </c>
    </row>
    <row r="31" spans="1:12" ht="14" thickBot="1" x14ac:dyDescent="0.35">
      <c r="F31" s="71"/>
      <c r="I31" s="76"/>
      <c r="J31" s="75"/>
      <c r="K31" s="74" t="s">
        <v>87</v>
      </c>
      <c r="L31" s="73">
        <f>(L26+L27+L28+L29+L30)</f>
        <v>0</v>
      </c>
    </row>
    <row r="32" spans="1:12" ht="14" thickBot="1" x14ac:dyDescent="0.35">
      <c r="F32" s="436" t="s">
        <v>86</v>
      </c>
      <c r="G32" s="437"/>
      <c r="H32" s="437"/>
      <c r="I32" s="437"/>
      <c r="J32" s="437"/>
      <c r="K32" s="438"/>
      <c r="L32" s="72">
        <f>L31/10</f>
        <v>0</v>
      </c>
    </row>
    <row r="33" spans="1:12" x14ac:dyDescent="0.3">
      <c r="F33" s="71"/>
      <c r="G33" s="71"/>
      <c r="H33" s="71"/>
      <c r="I33" s="71"/>
      <c r="J33" s="71"/>
      <c r="K33" s="71"/>
      <c r="L33" s="70"/>
    </row>
    <row r="34" spans="1:12" x14ac:dyDescent="0.3">
      <c r="F34" s="71"/>
      <c r="G34" s="71"/>
      <c r="H34" s="71"/>
      <c r="I34" s="71"/>
      <c r="J34" s="71"/>
      <c r="K34" s="71"/>
      <c r="L34" s="70"/>
    </row>
    <row r="35" spans="1:12" x14ac:dyDescent="0.3">
      <c r="F35" s="71"/>
      <c r="G35" s="71"/>
      <c r="H35" s="71"/>
      <c r="I35" s="71"/>
      <c r="J35" s="71"/>
      <c r="K35" s="71"/>
      <c r="L35" s="70"/>
    </row>
    <row r="36" spans="1:12" x14ac:dyDescent="0.3">
      <c r="F36" s="71"/>
      <c r="G36" s="71"/>
      <c r="H36" s="71"/>
      <c r="I36" s="71"/>
      <c r="J36" s="71"/>
      <c r="K36" s="71"/>
      <c r="L36" s="70"/>
    </row>
    <row r="37" spans="1:12" x14ac:dyDescent="0.3">
      <c r="F37" s="68"/>
      <c r="H37" s="67"/>
      <c r="I37" s="67"/>
      <c r="J37" s="66"/>
      <c r="K37" s="65"/>
      <c r="L37" s="64"/>
    </row>
    <row r="39" spans="1:12" x14ac:dyDescent="0.3">
      <c r="A39" s="329" t="s">
        <v>18</v>
      </c>
      <c r="B39" s="329"/>
      <c r="C39" s="329"/>
      <c r="D39" s="329"/>
      <c r="E39" s="329"/>
      <c r="F39" s="68"/>
      <c r="H39" s="69" t="s">
        <v>19</v>
      </c>
      <c r="I39" s="69"/>
      <c r="J39" s="69"/>
      <c r="K39" s="69"/>
      <c r="L39" s="69"/>
    </row>
    <row r="40" spans="1:12" x14ac:dyDescent="0.3">
      <c r="F40" s="68"/>
      <c r="H40" s="67"/>
      <c r="I40" s="67"/>
      <c r="J40" s="66"/>
      <c r="K40" s="65"/>
      <c r="L40" s="64"/>
    </row>
    <row r="41" spans="1:12" x14ac:dyDescent="0.3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</row>
    <row r="42" spans="1:12" x14ac:dyDescent="0.3">
      <c r="K42" s="90"/>
    </row>
  </sheetData>
  <mergeCells count="54">
    <mergeCell ref="A4:B4"/>
    <mergeCell ref="C5:F5"/>
    <mergeCell ref="H1:K1"/>
    <mergeCell ref="H2:K2"/>
    <mergeCell ref="H3:K3"/>
    <mergeCell ref="A1:F1"/>
    <mergeCell ref="A2:F2"/>
    <mergeCell ref="A3:B3"/>
    <mergeCell ref="C3:F3"/>
    <mergeCell ref="C4:F4"/>
    <mergeCell ref="I5:L5"/>
    <mergeCell ref="A27:H27"/>
    <mergeCell ref="I27:J27"/>
    <mergeCell ref="F32:K32"/>
    <mergeCell ref="A28:H28"/>
    <mergeCell ref="I28:J28"/>
    <mergeCell ref="A29:H29"/>
    <mergeCell ref="I29:J29"/>
    <mergeCell ref="A30:H30"/>
    <mergeCell ref="I30:J30"/>
    <mergeCell ref="B17:J17"/>
    <mergeCell ref="A20:L24"/>
    <mergeCell ref="A26:H26"/>
    <mergeCell ref="I26:J26"/>
    <mergeCell ref="A15:A16"/>
    <mergeCell ref="B15:E15"/>
    <mergeCell ref="F15:G15"/>
    <mergeCell ref="H15:I15"/>
    <mergeCell ref="B16:E16"/>
    <mergeCell ref="F16:G16"/>
    <mergeCell ref="A9:B9"/>
    <mergeCell ref="H16:I16"/>
    <mergeCell ref="A12:A14"/>
    <mergeCell ref="B12:B14"/>
    <mergeCell ref="C12:E12"/>
    <mergeCell ref="F12:G12"/>
    <mergeCell ref="C14:E14"/>
    <mergeCell ref="F14:G14"/>
    <mergeCell ref="H14:I14"/>
    <mergeCell ref="J12:J14"/>
    <mergeCell ref="C6:F6"/>
    <mergeCell ref="I6:L6"/>
    <mergeCell ref="C7:F7"/>
    <mergeCell ref="I10:L10"/>
    <mergeCell ref="H11:I11"/>
    <mergeCell ref="J11:L11"/>
    <mergeCell ref="K12:K14"/>
    <mergeCell ref="L12:L14"/>
    <mergeCell ref="H12:I12"/>
    <mergeCell ref="C13:E13"/>
    <mergeCell ref="F13:G13"/>
    <mergeCell ref="C9:F9"/>
    <mergeCell ref="C8:F8"/>
    <mergeCell ref="H13:I13"/>
  </mergeCells>
  <conditionalFormatting sqref="K12:K16 I26:J29">
    <cfRule type="cellIs" dxfId="177" priority="2" operator="notBetween">
      <formula>0</formula>
      <formula>10</formula>
    </cfRule>
  </conditionalFormatting>
  <conditionalFormatting sqref="K17 L12:L16 L18:L36 I30:J30">
    <cfRule type="cellIs" dxfId="176" priority="3" operator="equal">
      <formula>0</formula>
    </cfRule>
  </conditionalFormatting>
  <conditionalFormatting sqref="K17">
    <cfRule type="cellIs" dxfId="175" priority="1" operator="equal">
      <formula>0</formula>
    </cfRule>
  </conditionalFormatting>
  <pageMargins left="0.78740157480314965" right="0.15748031496062992" top="0.98425196850393704" bottom="0.39370078740157483" header="0.39370078740157483" footer="0.15748031496062992"/>
  <pageSetup paperSize="9" scale="95" orientation="portrait" horizontalDpi="300" verticalDpi="300" r:id="rId1"/>
  <headerFooter>
    <oddHeader>&amp;L&amp;G&amp;C&amp;"Verdana,Normal"&amp;12PROTOKOLL FÖR PAS-DE-DEUX</oddHeader>
    <oddFooter>&amp;R2023-01-04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31"/>
  <sheetViews>
    <sheetView showZeros="0" view="pageLayout" zoomScaleNormal="100" workbookViewId="0">
      <selection activeCell="G5" sqref="G5"/>
    </sheetView>
  </sheetViews>
  <sheetFormatPr defaultColWidth="7.6328125" defaultRowHeight="13.5" x14ac:dyDescent="0.3"/>
  <cols>
    <col min="1" max="1" width="5.7265625" style="85" customWidth="1"/>
    <col min="2" max="2" width="9.453125" style="85" customWidth="1"/>
    <col min="3" max="3" width="9.54296875" style="85" customWidth="1"/>
    <col min="4" max="6" width="9" style="85" customWidth="1"/>
    <col min="7" max="7" width="8.90625" style="85" customWidth="1"/>
    <col min="8" max="8" width="7" style="85" customWidth="1"/>
    <col min="9" max="9" width="5.81640625" style="85" customWidth="1"/>
    <col min="10" max="10" width="7.6328125" style="85" customWidth="1"/>
    <col min="11" max="11" width="6.81640625" style="232" customWidth="1"/>
    <col min="12" max="12" width="8.7265625" style="85" customWidth="1"/>
    <col min="13" max="13" width="7.26953125" style="85" customWidth="1"/>
    <col min="14" max="16384" width="7.6328125" style="85"/>
  </cols>
  <sheetData>
    <row r="1" spans="1:12" ht="19.75" customHeight="1" thickBot="1" x14ac:dyDescent="0.35">
      <c r="A1" s="525" t="s">
        <v>56</v>
      </c>
      <c r="B1" s="525"/>
      <c r="C1" s="525"/>
      <c r="D1" s="525"/>
      <c r="E1" s="525"/>
      <c r="F1" s="525"/>
      <c r="H1" s="441" t="s">
        <v>39</v>
      </c>
      <c r="I1" s="442"/>
      <c r="J1" s="442"/>
      <c r="K1" s="443"/>
      <c r="L1" s="325"/>
    </row>
    <row r="2" spans="1:12" ht="19.75" customHeight="1" thickBot="1" x14ac:dyDescent="0.35">
      <c r="A2" s="526" t="s">
        <v>1</v>
      </c>
      <c r="B2" s="526"/>
      <c r="C2" s="526"/>
      <c r="D2" s="526"/>
      <c r="E2" s="526"/>
      <c r="F2" s="526"/>
      <c r="H2" s="441" t="s">
        <v>40</v>
      </c>
      <c r="I2" s="442"/>
      <c r="J2" s="442"/>
      <c r="K2" s="443"/>
      <c r="L2" s="325"/>
    </row>
    <row r="3" spans="1:12" ht="19.75" customHeight="1" thickBot="1" x14ac:dyDescent="0.35">
      <c r="H3" s="441" t="s">
        <v>2</v>
      </c>
      <c r="I3" s="442"/>
      <c r="J3" s="442"/>
      <c r="K3" s="443"/>
      <c r="L3" s="325"/>
    </row>
    <row r="4" spans="1:12" ht="19.75" customHeight="1" x14ac:dyDescent="0.3">
      <c r="H4" s="348"/>
      <c r="I4" s="348"/>
      <c r="J4" s="348"/>
      <c r="K4" s="348"/>
      <c r="L4" s="349"/>
    </row>
    <row r="5" spans="1:12" ht="19.75" customHeight="1" x14ac:dyDescent="0.3">
      <c r="A5" s="440" t="s">
        <v>3</v>
      </c>
      <c r="B5" s="440"/>
      <c r="C5" s="447"/>
      <c r="D5" s="447"/>
      <c r="E5" s="447"/>
      <c r="F5" s="447"/>
      <c r="H5" s="62" t="s">
        <v>106</v>
      </c>
      <c r="I5" s="62"/>
      <c r="J5" s="62"/>
      <c r="K5" s="62"/>
      <c r="L5" s="62"/>
    </row>
    <row r="6" spans="1:12" s="227" customFormat="1" ht="19.75" customHeight="1" x14ac:dyDescent="0.3">
      <c r="A6" s="403" t="s">
        <v>4</v>
      </c>
      <c r="B6" s="403"/>
      <c r="C6" s="381"/>
      <c r="D6" s="381"/>
      <c r="E6" s="381"/>
      <c r="F6" s="381"/>
      <c r="H6" s="69" t="s">
        <v>104</v>
      </c>
      <c r="I6" s="448"/>
      <c r="J6" s="448"/>
      <c r="K6" s="448"/>
      <c r="L6" s="448"/>
    </row>
    <row r="7" spans="1:12" s="227" customFormat="1" ht="19.75" customHeight="1" x14ac:dyDescent="0.3">
      <c r="A7" s="403" t="s">
        <v>106</v>
      </c>
      <c r="B7" s="403"/>
      <c r="C7" s="381"/>
      <c r="D7" s="381"/>
      <c r="E7" s="381"/>
      <c r="F7" s="381"/>
      <c r="H7" s="332" t="s">
        <v>103</v>
      </c>
      <c r="I7" s="382"/>
      <c r="J7" s="383"/>
      <c r="K7" s="383"/>
      <c r="L7" s="383"/>
    </row>
    <row r="8" spans="1:12" s="227" customFormat="1" ht="19.75" customHeight="1" x14ac:dyDescent="0.3">
      <c r="A8" s="403" t="s">
        <v>5</v>
      </c>
      <c r="B8" s="403"/>
      <c r="C8" s="381"/>
      <c r="D8" s="381"/>
      <c r="E8" s="381"/>
      <c r="F8" s="381"/>
      <c r="K8" s="232"/>
    </row>
    <row r="9" spans="1:12" s="227" customFormat="1" ht="19.75" customHeight="1" x14ac:dyDescent="0.3">
      <c r="A9" s="403" t="s">
        <v>6</v>
      </c>
      <c r="B9" s="403"/>
      <c r="C9" s="381"/>
      <c r="D9" s="381"/>
      <c r="E9" s="381"/>
      <c r="F9" s="381"/>
      <c r="K9" s="232"/>
    </row>
    <row r="10" spans="1:12" s="227" customFormat="1" ht="19.75" customHeight="1" x14ac:dyDescent="0.3">
      <c r="A10" s="403" t="s">
        <v>7</v>
      </c>
      <c r="B10" s="403"/>
      <c r="C10" s="381"/>
      <c r="D10" s="381"/>
      <c r="E10" s="381"/>
      <c r="F10" s="381"/>
      <c r="K10" s="232"/>
    </row>
    <row r="11" spans="1:12" s="227" customFormat="1" ht="17.149999999999999" customHeight="1" thickBot="1" x14ac:dyDescent="0.35">
      <c r="C11" s="228"/>
      <c r="D11" s="228"/>
      <c r="E11" s="228"/>
      <c r="F11" s="228"/>
      <c r="K11" s="232"/>
    </row>
    <row r="12" spans="1:12" s="227" customFormat="1" ht="17.149999999999999" customHeight="1" thickBot="1" x14ac:dyDescent="0.35">
      <c r="C12" s="228"/>
      <c r="D12" s="228"/>
      <c r="E12" s="228"/>
      <c r="F12" s="228"/>
      <c r="H12" s="520" t="s">
        <v>8</v>
      </c>
      <c r="I12" s="521"/>
      <c r="J12" s="522" t="s">
        <v>9</v>
      </c>
      <c r="K12" s="523"/>
      <c r="L12" s="524"/>
    </row>
    <row r="13" spans="1:12" ht="34.5" customHeight="1" x14ac:dyDescent="0.3">
      <c r="A13" s="500" t="s">
        <v>141</v>
      </c>
      <c r="B13" s="504" t="s">
        <v>172</v>
      </c>
      <c r="C13" s="505"/>
      <c r="D13" s="505"/>
      <c r="E13" s="505"/>
      <c r="F13" s="505"/>
      <c r="G13" s="505"/>
      <c r="H13" s="508"/>
      <c r="I13" s="509"/>
      <c r="J13" s="514" t="s">
        <v>142</v>
      </c>
      <c r="K13" s="516" t="str">
        <f>IF(SUM(B18:G18)=0,"",MAX(0.0000000001,SUM(B18:G18)/6))</f>
        <v/>
      </c>
      <c r="L13" s="464" t="str">
        <f>IF(K13="","",MAX(0.000000001,ROUND(K13*0.6,3)))</f>
        <v/>
      </c>
    </row>
    <row r="14" spans="1:12" ht="31.5" customHeight="1" x14ac:dyDescent="0.3">
      <c r="A14" s="501"/>
      <c r="B14" s="506"/>
      <c r="C14" s="507"/>
      <c r="D14" s="507"/>
      <c r="E14" s="507"/>
      <c r="F14" s="507"/>
      <c r="G14" s="507"/>
      <c r="H14" s="510"/>
      <c r="I14" s="511"/>
      <c r="J14" s="460"/>
      <c r="K14" s="517"/>
      <c r="L14" s="462"/>
    </row>
    <row r="15" spans="1:12" ht="38.25" customHeight="1" x14ac:dyDescent="0.3">
      <c r="A15" s="501"/>
      <c r="B15" s="506"/>
      <c r="C15" s="507"/>
      <c r="D15" s="507"/>
      <c r="E15" s="507"/>
      <c r="F15" s="507"/>
      <c r="G15" s="507"/>
      <c r="H15" s="510"/>
      <c r="I15" s="511"/>
      <c r="J15" s="460"/>
      <c r="K15" s="517"/>
      <c r="L15" s="462"/>
    </row>
    <row r="16" spans="1:12" ht="88.5" customHeight="1" thickBot="1" x14ac:dyDescent="0.35">
      <c r="A16" s="501"/>
      <c r="B16" s="506"/>
      <c r="C16" s="507"/>
      <c r="D16" s="507"/>
      <c r="E16" s="507"/>
      <c r="F16" s="507"/>
      <c r="G16" s="507"/>
      <c r="H16" s="510"/>
      <c r="I16" s="511"/>
      <c r="J16" s="460"/>
      <c r="K16" s="517"/>
      <c r="L16" s="462"/>
    </row>
    <row r="17" spans="1:13" ht="24.5" customHeight="1" thickBot="1" x14ac:dyDescent="0.35">
      <c r="A17" s="502"/>
      <c r="B17" s="359" t="s">
        <v>143</v>
      </c>
      <c r="C17" s="360" t="s">
        <v>144</v>
      </c>
      <c r="D17" s="361" t="s">
        <v>145</v>
      </c>
      <c r="E17" s="360" t="s">
        <v>173</v>
      </c>
      <c r="F17" s="360" t="s">
        <v>146</v>
      </c>
      <c r="G17" s="362" t="s">
        <v>147</v>
      </c>
      <c r="H17" s="510"/>
      <c r="I17" s="511"/>
      <c r="J17" s="460"/>
      <c r="K17" s="517"/>
      <c r="L17" s="462"/>
    </row>
    <row r="18" spans="1:13" ht="18" customHeight="1" thickBot="1" x14ac:dyDescent="0.35">
      <c r="A18" s="503"/>
      <c r="B18" s="369"/>
      <c r="C18" s="363"/>
      <c r="D18" s="363"/>
      <c r="E18" s="363"/>
      <c r="F18" s="363"/>
      <c r="G18" s="370"/>
      <c r="H18" s="512"/>
      <c r="I18" s="513"/>
      <c r="J18" s="515"/>
      <c r="K18" s="518"/>
      <c r="L18" s="465"/>
    </row>
    <row r="19" spans="1:13" ht="47.25" customHeight="1" x14ac:dyDescent="0.3">
      <c r="A19" s="451"/>
      <c r="B19" s="453" t="s">
        <v>174</v>
      </c>
      <c r="C19" s="453"/>
      <c r="D19" s="453"/>
      <c r="E19" s="453"/>
      <c r="F19" s="453"/>
      <c r="G19" s="453"/>
      <c r="H19" s="468"/>
      <c r="I19" s="469"/>
      <c r="J19" s="475" t="s">
        <v>0</v>
      </c>
      <c r="K19" s="479">
        <f>SUMPRODUCT(B24:G24,B23:G23)</f>
        <v>0</v>
      </c>
      <c r="L19" s="464" t="str">
        <f>IF(K19=0,"",MAX(0.0000000001,IF(K26="",ROUND(K19*0.25,3),ROUND((K19-K26)*0.25,3))))</f>
        <v/>
      </c>
    </row>
    <row r="20" spans="1:13" ht="18.75" customHeight="1" x14ac:dyDescent="0.3">
      <c r="A20" s="466"/>
      <c r="B20" s="519"/>
      <c r="C20" s="519"/>
      <c r="D20" s="519"/>
      <c r="E20" s="519"/>
      <c r="F20" s="519"/>
      <c r="G20" s="519"/>
      <c r="H20" s="470"/>
      <c r="I20" s="471"/>
      <c r="J20" s="476"/>
      <c r="K20" s="480"/>
      <c r="L20" s="462"/>
      <c r="M20" s="85">
        <f>IFERROR(B24*B23+D24*D23+F24*F23,"Har du använt rätt skiljetecken?")</f>
        <v>0</v>
      </c>
    </row>
    <row r="21" spans="1:13" ht="14" customHeight="1" x14ac:dyDescent="0.3">
      <c r="A21" s="466"/>
      <c r="B21" s="519"/>
      <c r="C21" s="519"/>
      <c r="D21" s="519"/>
      <c r="E21" s="519"/>
      <c r="F21" s="519"/>
      <c r="G21" s="519"/>
      <c r="H21" s="470"/>
      <c r="I21" s="471"/>
      <c r="J21" s="476"/>
      <c r="K21" s="480"/>
      <c r="L21" s="462"/>
      <c r="M21" s="364" t="s">
        <v>175</v>
      </c>
    </row>
    <row r="22" spans="1:13" ht="16" customHeight="1" x14ac:dyDescent="0.3">
      <c r="A22" s="467"/>
      <c r="B22" s="483" t="s">
        <v>176</v>
      </c>
      <c r="C22" s="484"/>
      <c r="D22" s="485" t="s">
        <v>177</v>
      </c>
      <c r="E22" s="486"/>
      <c r="F22" s="487" t="s">
        <v>178</v>
      </c>
      <c r="G22" s="488"/>
      <c r="H22" s="472"/>
      <c r="I22" s="471"/>
      <c r="J22" s="477"/>
      <c r="K22" s="480"/>
      <c r="L22" s="482"/>
    </row>
    <row r="23" spans="1:13" ht="10" customHeight="1" x14ac:dyDescent="0.3">
      <c r="A23" s="467"/>
      <c r="B23" s="489">
        <v>0.5</v>
      </c>
      <c r="C23" s="490"/>
      <c r="D23" s="491">
        <v>0.25</v>
      </c>
      <c r="E23" s="492"/>
      <c r="F23" s="493">
        <v>0.25</v>
      </c>
      <c r="G23" s="494"/>
      <c r="H23" s="472"/>
      <c r="I23" s="471"/>
      <c r="J23" s="477"/>
      <c r="K23" s="480"/>
      <c r="L23" s="482"/>
    </row>
    <row r="24" spans="1:13" ht="18" customHeight="1" thickBot="1" x14ac:dyDescent="0.35">
      <c r="A24" s="466"/>
      <c r="B24" s="495"/>
      <c r="C24" s="496"/>
      <c r="D24" s="497"/>
      <c r="E24" s="498"/>
      <c r="F24" s="496"/>
      <c r="G24" s="499"/>
      <c r="H24" s="472"/>
      <c r="I24" s="471"/>
      <c r="J24" s="477"/>
      <c r="K24" s="481"/>
      <c r="L24" s="482"/>
    </row>
    <row r="25" spans="1:13" ht="10" customHeight="1" thickBot="1" x14ac:dyDescent="0.35">
      <c r="A25" s="466"/>
      <c r="B25" s="358"/>
      <c r="C25" s="358"/>
      <c r="D25" s="358"/>
      <c r="E25" s="358"/>
      <c r="F25" s="358"/>
      <c r="G25" s="365"/>
      <c r="H25" s="470"/>
      <c r="I25" s="471"/>
      <c r="J25" s="477"/>
      <c r="K25" s="366"/>
      <c r="L25" s="482"/>
    </row>
    <row r="26" spans="1:13" ht="16" customHeight="1" thickBot="1" x14ac:dyDescent="0.35">
      <c r="A26" s="452"/>
      <c r="B26" s="229" t="s">
        <v>148</v>
      </c>
      <c r="C26" s="367"/>
      <c r="D26" s="367"/>
      <c r="E26" s="367"/>
      <c r="F26" s="367"/>
      <c r="G26" s="367"/>
      <c r="H26" s="473"/>
      <c r="I26" s="474"/>
      <c r="J26" s="478"/>
      <c r="K26" s="230" t="str">
        <f>IF(SUM(C26:G26)=0,"",MAX(0.0000000001,SUM(C26:G26)))</f>
        <v/>
      </c>
      <c r="L26" s="463"/>
    </row>
    <row r="27" spans="1:13" ht="112.5" customHeight="1" thickBot="1" x14ac:dyDescent="0.35">
      <c r="A27" s="451" t="s">
        <v>16</v>
      </c>
      <c r="B27" s="453" t="s">
        <v>179</v>
      </c>
      <c r="C27" s="454"/>
      <c r="D27" s="454"/>
      <c r="E27" s="454"/>
      <c r="F27" s="454"/>
      <c r="G27" s="455"/>
      <c r="H27" s="456"/>
      <c r="I27" s="457"/>
      <c r="J27" s="460" t="s">
        <v>149</v>
      </c>
      <c r="K27" s="335"/>
      <c r="L27" s="462" t="str">
        <f>IF(K27=0,"",MAX(0.0000000001,IF(K28="",ROUND(K27*0.15,3),ROUND((K27-K28)*0.15,3))))</f>
        <v/>
      </c>
    </row>
    <row r="28" spans="1:13" ht="20" customHeight="1" thickBot="1" x14ac:dyDescent="0.35">
      <c r="A28" s="452"/>
      <c r="B28" s="368" t="s">
        <v>148</v>
      </c>
      <c r="C28" s="367"/>
      <c r="D28" s="367"/>
      <c r="E28" s="367"/>
      <c r="F28" s="367"/>
      <c r="G28" s="367"/>
      <c r="H28" s="458"/>
      <c r="I28" s="459"/>
      <c r="J28" s="461"/>
      <c r="K28" s="230" t="str">
        <f>IF(SUM(C28:G28)=0,"",MAX(0.0000000001,SUM(C28:G28)))</f>
        <v/>
      </c>
      <c r="L28" s="463"/>
    </row>
    <row r="29" spans="1:13" ht="14" thickBot="1" x14ac:dyDescent="0.35">
      <c r="A29" s="231"/>
      <c r="B29" s="231"/>
      <c r="C29" s="231"/>
      <c r="D29" s="231"/>
      <c r="E29" s="231"/>
      <c r="F29" s="231"/>
      <c r="G29" s="231"/>
      <c r="H29" s="231"/>
    </row>
    <row r="30" spans="1:13" ht="24" customHeight="1" thickBot="1" x14ac:dyDescent="0.35">
      <c r="I30" s="13" t="s">
        <v>1</v>
      </c>
      <c r="J30" s="14"/>
      <c r="K30" s="449">
        <f>SUM(L13:L27)</f>
        <v>0</v>
      </c>
      <c r="L30" s="450"/>
    </row>
    <row r="31" spans="1:13" x14ac:dyDescent="0.3">
      <c r="A31" s="371" t="s">
        <v>18</v>
      </c>
      <c r="B31" s="372"/>
      <c r="C31" s="372"/>
      <c r="D31" s="372"/>
      <c r="E31" s="373"/>
      <c r="F31" s="371" t="s">
        <v>19</v>
      </c>
      <c r="G31" s="371"/>
      <c r="H31" s="371"/>
    </row>
  </sheetData>
  <sheetProtection algorithmName="SHA-512" hashValue="Csk29niNGvpluNvOI423stM5QIZW6XGnPXn30F1f0dc3VGqGg48xKCRQWRyj60k+8VTl+KNT6qIcZjGsEjpMEA==" saltValue="iX3ehStJ8D4jcUgQWL9wTQ==" spinCount="100000" sheet="1" objects="1" scenarios="1"/>
  <mergeCells count="48">
    <mergeCell ref="H12:I12"/>
    <mergeCell ref="J12:L12"/>
    <mergeCell ref="I6:L6"/>
    <mergeCell ref="I7:L7"/>
    <mergeCell ref="A1:F1"/>
    <mergeCell ref="H1:K1"/>
    <mergeCell ref="A2:F2"/>
    <mergeCell ref="H2:K2"/>
    <mergeCell ref="H3:K3"/>
    <mergeCell ref="A5:B5"/>
    <mergeCell ref="C5:F5"/>
    <mergeCell ref="A6:B6"/>
    <mergeCell ref="C6:F6"/>
    <mergeCell ref="A7:B7"/>
    <mergeCell ref="C7:F7"/>
    <mergeCell ref="A8:B8"/>
    <mergeCell ref="C8:F8"/>
    <mergeCell ref="A9:B9"/>
    <mergeCell ref="C9:F9"/>
    <mergeCell ref="A10:B10"/>
    <mergeCell ref="C10:F10"/>
    <mergeCell ref="B13:G16"/>
    <mergeCell ref="H13:I18"/>
    <mergeCell ref="J13:J18"/>
    <mergeCell ref="K13:K18"/>
    <mergeCell ref="B19:G21"/>
    <mergeCell ref="L13:L18"/>
    <mergeCell ref="A19:A26"/>
    <mergeCell ref="H19:I26"/>
    <mergeCell ref="J19:J26"/>
    <mergeCell ref="K19:K24"/>
    <mergeCell ref="L19:L26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A13:A18"/>
    <mergeCell ref="K30:L30"/>
    <mergeCell ref="A27:A28"/>
    <mergeCell ref="B27:G27"/>
    <mergeCell ref="H27:I28"/>
    <mergeCell ref="J27:J28"/>
    <mergeCell ref="L27:L28"/>
  </mergeCells>
  <printOptions horizontalCentered="1"/>
  <pageMargins left="0.39370078740157483" right="0.39370078740157483" top="0.98425196850393704" bottom="0.39370078740157483" header="0.43307086614173229" footer="0.19685039370078741"/>
  <pageSetup paperSize="9" scale="93" orientation="portrait" r:id="rId1"/>
  <headerFooter>
    <oddHeader>&amp;L&amp;G&amp;C&amp;"Verdana,Normal"&amp;12PROTOKOLL FÖR PAS-DE-DEUX</oddHeader>
    <oddFooter>&amp;R2024-01-21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M37"/>
  <sheetViews>
    <sheetView showZeros="0" view="pageLayout" zoomScaleNormal="100" workbookViewId="0">
      <selection activeCell="I9" sqref="I9"/>
    </sheetView>
  </sheetViews>
  <sheetFormatPr defaultColWidth="9.1796875" defaultRowHeight="13.5" x14ac:dyDescent="0.3"/>
  <cols>
    <col min="1" max="1" width="5.7265625" style="1" customWidth="1"/>
    <col min="2" max="2" width="9.1796875" style="1"/>
    <col min="3" max="3" width="12.54296875" style="1" bestFit="1" customWidth="1"/>
    <col min="4" max="4" width="2.7265625" style="1" customWidth="1"/>
    <col min="5" max="7" width="7.26953125" style="1" customWidth="1"/>
    <col min="8" max="8" width="7" style="1" customWidth="1"/>
    <col min="9" max="9" width="7.26953125" style="1" customWidth="1"/>
    <col min="10" max="10" width="4.7265625" style="1" customWidth="1"/>
    <col min="11" max="11" width="10.26953125" style="1" customWidth="1"/>
    <col min="12" max="12" width="10.7265625" style="1" customWidth="1"/>
    <col min="13" max="13" width="7.26953125" style="1" customWidth="1"/>
    <col min="14" max="16384" width="9.1796875" style="1"/>
  </cols>
  <sheetData>
    <row r="1" spans="1:13" ht="19.75" customHeight="1" thickBot="1" x14ac:dyDescent="0.35">
      <c r="A1" s="538" t="s">
        <v>21</v>
      </c>
      <c r="B1" s="538"/>
      <c r="C1" s="538"/>
      <c r="D1" s="538"/>
      <c r="E1" s="538"/>
      <c r="F1" s="538"/>
      <c r="H1" s="539" t="s">
        <v>39</v>
      </c>
      <c r="I1" s="540"/>
      <c r="J1" s="540"/>
      <c r="K1" s="541"/>
      <c r="L1" s="219"/>
    </row>
    <row r="2" spans="1:13" ht="19.75" customHeight="1" thickBot="1" x14ac:dyDescent="0.35">
      <c r="A2" s="538" t="s">
        <v>22</v>
      </c>
      <c r="B2" s="538"/>
      <c r="C2" s="538"/>
      <c r="D2" s="538"/>
      <c r="E2" s="538"/>
      <c r="F2" s="538"/>
      <c r="H2" s="539" t="s">
        <v>40</v>
      </c>
      <c r="I2" s="540"/>
      <c r="J2" s="540"/>
      <c r="K2" s="541"/>
      <c r="L2" s="219"/>
    </row>
    <row r="3" spans="1:13" ht="19.75" customHeight="1" thickBot="1" x14ac:dyDescent="0.35">
      <c r="A3" s="445"/>
      <c r="B3" s="445"/>
      <c r="C3" s="446"/>
      <c r="D3" s="446"/>
      <c r="E3" s="446"/>
      <c r="F3" s="446"/>
      <c r="H3" s="539" t="s">
        <v>2</v>
      </c>
      <c r="I3" s="540"/>
      <c r="J3" s="540"/>
      <c r="K3" s="541"/>
      <c r="L3" s="219"/>
    </row>
    <row r="4" spans="1:13" ht="19.75" customHeight="1" x14ac:dyDescent="0.3">
      <c r="A4" s="333"/>
      <c r="B4" s="333"/>
      <c r="C4" s="334"/>
      <c r="D4" s="334"/>
      <c r="E4" s="334"/>
      <c r="F4" s="334"/>
      <c r="H4" s="341"/>
      <c r="I4" s="341"/>
      <c r="J4" s="341"/>
      <c r="K4" s="341"/>
      <c r="L4" s="342"/>
    </row>
    <row r="5" spans="1:13" ht="19.75" customHeight="1" x14ac:dyDescent="0.3">
      <c r="A5" s="440" t="s">
        <v>3</v>
      </c>
      <c r="B5" s="440"/>
      <c r="C5" s="447"/>
      <c r="D5" s="447"/>
      <c r="E5" s="447"/>
      <c r="F5" s="447"/>
      <c r="H5" s="62" t="s">
        <v>106</v>
      </c>
      <c r="I5" s="62"/>
      <c r="J5" s="62"/>
      <c r="K5" s="62"/>
      <c r="L5" s="62"/>
    </row>
    <row r="6" spans="1:13" ht="19.75" customHeight="1" x14ac:dyDescent="0.3">
      <c r="A6" s="327" t="s">
        <v>4</v>
      </c>
      <c r="B6" s="327"/>
      <c r="C6" s="381"/>
      <c r="D6" s="381"/>
      <c r="E6" s="381"/>
      <c r="F6" s="381"/>
      <c r="H6" s="69" t="s">
        <v>104</v>
      </c>
      <c r="I6" s="448"/>
      <c r="J6" s="448"/>
      <c r="K6" s="448"/>
      <c r="L6" s="448"/>
    </row>
    <row r="7" spans="1:13" ht="19.75" customHeight="1" x14ac:dyDescent="0.3">
      <c r="A7" s="327" t="s">
        <v>5</v>
      </c>
      <c r="B7" s="327"/>
      <c r="C7" s="381"/>
      <c r="D7" s="381"/>
      <c r="E7" s="381"/>
      <c r="F7" s="381"/>
      <c r="H7" s="332" t="s">
        <v>103</v>
      </c>
      <c r="I7" s="382"/>
      <c r="J7" s="383"/>
      <c r="K7" s="383"/>
      <c r="L7" s="383"/>
      <c r="M7" s="45"/>
    </row>
    <row r="8" spans="1:13" ht="19.75" customHeight="1" x14ac:dyDescent="0.3">
      <c r="A8" s="327" t="s">
        <v>105</v>
      </c>
      <c r="B8" s="327"/>
      <c r="C8" s="381"/>
      <c r="D8" s="381"/>
      <c r="E8" s="381"/>
      <c r="F8" s="381"/>
      <c r="M8" s="45"/>
    </row>
    <row r="9" spans="1:13" ht="19.75" customHeight="1" x14ac:dyDescent="0.3">
      <c r="A9" s="327" t="s">
        <v>6</v>
      </c>
      <c r="B9" s="327"/>
      <c r="C9" s="381"/>
      <c r="D9" s="381"/>
      <c r="E9" s="381"/>
      <c r="F9" s="381"/>
    </row>
    <row r="10" spans="1:13" ht="19.75" customHeight="1" x14ac:dyDescent="0.3">
      <c r="A10" s="403" t="s">
        <v>7</v>
      </c>
      <c r="B10" s="403"/>
      <c r="C10" s="381"/>
      <c r="D10" s="381"/>
      <c r="E10" s="381"/>
      <c r="F10" s="381"/>
    </row>
    <row r="11" spans="1:13" ht="19.75" customHeight="1" x14ac:dyDescent="0.3">
      <c r="A11" s="333"/>
      <c r="B11" s="333"/>
      <c r="C11" s="336"/>
      <c r="D11" s="336"/>
      <c r="E11" s="336"/>
      <c r="F11" s="336"/>
    </row>
    <row r="12" spans="1:13" ht="15.5" customHeight="1" x14ac:dyDescent="0.3">
      <c r="A12" s="25" t="s">
        <v>23</v>
      </c>
    </row>
    <row r="13" spans="1:13" ht="17.149999999999999" customHeight="1" x14ac:dyDescent="0.3">
      <c r="A13" s="527"/>
      <c r="B13" s="528"/>
      <c r="C13" s="528"/>
      <c r="D13" s="528"/>
      <c r="E13" s="528"/>
      <c r="F13" s="528"/>
      <c r="G13" s="528"/>
      <c r="H13" s="528"/>
      <c r="I13" s="528"/>
      <c r="J13" s="528"/>
      <c r="K13" s="528"/>
      <c r="L13" s="529"/>
    </row>
    <row r="14" spans="1:13" ht="18" customHeight="1" x14ac:dyDescent="0.3">
      <c r="A14" s="530"/>
      <c r="B14" s="531"/>
      <c r="C14" s="531"/>
      <c r="D14" s="531"/>
      <c r="E14" s="531"/>
      <c r="F14" s="531"/>
      <c r="G14" s="531"/>
      <c r="H14" s="531"/>
      <c r="I14" s="531"/>
      <c r="J14" s="531"/>
      <c r="K14" s="531"/>
      <c r="L14" s="532"/>
    </row>
    <row r="15" spans="1:13" ht="39" customHeight="1" x14ac:dyDescent="0.3">
      <c r="A15" s="533"/>
      <c r="B15" s="534"/>
      <c r="C15" s="534"/>
      <c r="D15" s="534"/>
      <c r="E15" s="534"/>
      <c r="F15" s="534"/>
      <c r="G15" s="534"/>
      <c r="H15" s="534"/>
      <c r="I15" s="534"/>
      <c r="J15" s="534"/>
      <c r="K15" s="534"/>
      <c r="L15" s="535"/>
    </row>
    <row r="16" spans="1:13" ht="18" customHeight="1" x14ac:dyDescent="0.3">
      <c r="A16" s="536" t="s">
        <v>20</v>
      </c>
      <c r="B16" s="537"/>
      <c r="C16" s="537"/>
      <c r="D16" s="337"/>
      <c r="E16" s="338"/>
      <c r="F16" s="338"/>
      <c r="G16" s="338"/>
      <c r="H16" s="338"/>
      <c r="I16" s="338"/>
      <c r="J16" s="338"/>
      <c r="K16" s="339"/>
      <c r="L16" s="340"/>
    </row>
    <row r="17" spans="1:12" ht="25.5" customHeight="1" x14ac:dyDescent="0.3">
      <c r="A17" s="22" t="s">
        <v>24</v>
      </c>
    </row>
    <row r="18" spans="1:12" ht="15" customHeight="1" x14ac:dyDescent="0.3">
      <c r="G18" s="17"/>
      <c r="H18" s="37" t="s">
        <v>57</v>
      </c>
      <c r="I18" s="23"/>
      <c r="K18" s="38" t="s">
        <v>33</v>
      </c>
    </row>
    <row r="19" spans="1:12" ht="15" customHeight="1" x14ac:dyDescent="0.3">
      <c r="B19" s="39" t="s">
        <v>30</v>
      </c>
      <c r="C19" s="15"/>
      <c r="D19" s="9"/>
      <c r="E19" s="223"/>
      <c r="F19" s="40">
        <v>0.8</v>
      </c>
      <c r="G19" s="41"/>
      <c r="H19" s="224">
        <f>IF(E19&gt;12,13,E19)</f>
        <v>0</v>
      </c>
      <c r="I19" s="42"/>
      <c r="J19" s="43"/>
      <c r="K19" s="18">
        <f>F19*H19</f>
        <v>0</v>
      </c>
    </row>
    <row r="20" spans="1:12" ht="15" customHeight="1" x14ac:dyDescent="0.3">
      <c r="B20" s="39" t="s">
        <v>31</v>
      </c>
      <c r="C20" s="15"/>
      <c r="D20" s="9"/>
      <c r="E20" s="223"/>
      <c r="F20" s="40">
        <v>0.4</v>
      </c>
      <c r="G20" s="41"/>
      <c r="H20" s="224">
        <f>IF(SUM(E19:E20)&gt;12,13-H19,E20)</f>
        <v>0</v>
      </c>
      <c r="I20" s="42"/>
      <c r="J20" s="43"/>
      <c r="K20" s="18">
        <f>F20*H20</f>
        <v>0</v>
      </c>
    </row>
    <row r="21" spans="1:12" ht="15" customHeight="1" x14ac:dyDescent="0.3">
      <c r="B21" s="39" t="s">
        <v>32</v>
      </c>
      <c r="C21" s="15"/>
      <c r="D21" s="9"/>
      <c r="E21" s="223"/>
      <c r="F21" s="357" t="s">
        <v>167</v>
      </c>
      <c r="G21" s="41"/>
      <c r="H21" s="224">
        <f>IF(SUM(E19:E21)&gt;12,IF(13-SUM(H19:H20)&gt;0,13-SUM(H19:H20),0),E21)</f>
        <v>0</v>
      </c>
      <c r="I21" s="42"/>
      <c r="J21" s="43"/>
      <c r="K21" s="18">
        <v>0</v>
      </c>
    </row>
    <row r="22" spans="1:12" ht="14" thickBot="1" x14ac:dyDescent="0.35">
      <c r="B22" s="15" t="s">
        <v>35</v>
      </c>
      <c r="C22" s="6"/>
      <c r="D22" s="6"/>
      <c r="E22" s="19">
        <f>SUM(E19:E21)</f>
        <v>0</v>
      </c>
      <c r="F22" s="43"/>
      <c r="G22" s="43"/>
      <c r="H22" s="43"/>
      <c r="I22" s="43"/>
      <c r="J22" s="43"/>
      <c r="K22" s="43"/>
    </row>
    <row r="23" spans="1:12" ht="21" customHeight="1" thickBot="1" x14ac:dyDescent="0.35">
      <c r="G23" s="33" t="s">
        <v>34</v>
      </c>
      <c r="H23" s="16"/>
      <c r="I23" s="16"/>
      <c r="J23" s="44"/>
      <c r="K23" s="35">
        <f>IF(SUM(K19:K22)&gt;10,10,SUM(K19:K22))</f>
        <v>0</v>
      </c>
      <c r="L23" s="36">
        <v>0.3</v>
      </c>
    </row>
    <row r="24" spans="1:12" ht="23.25" customHeight="1" x14ac:dyDescent="0.3">
      <c r="A24" s="3" t="s">
        <v>25</v>
      </c>
    </row>
    <row r="25" spans="1:12" x14ac:dyDescent="0.3">
      <c r="B25" s="25" t="s">
        <v>26</v>
      </c>
    </row>
    <row r="26" spans="1:12" ht="8.25" customHeight="1" x14ac:dyDescent="0.3">
      <c r="H26" s="24"/>
      <c r="I26" s="21"/>
      <c r="J26" s="26"/>
      <c r="K26" s="27"/>
    </row>
    <row r="27" spans="1:12" ht="15" customHeight="1" x14ac:dyDescent="0.3">
      <c r="B27" s="15" t="s">
        <v>27</v>
      </c>
      <c r="C27" s="6"/>
      <c r="D27" s="9"/>
      <c r="E27" s="223"/>
      <c r="F27" s="15" t="s">
        <v>42</v>
      </c>
      <c r="G27" s="9"/>
      <c r="H27" s="28">
        <f>E22</f>
        <v>0</v>
      </c>
      <c r="I27" s="29" t="str">
        <f>IFERROR(E27/H27,"")</f>
        <v/>
      </c>
      <c r="J27" s="30"/>
      <c r="K27" s="344" t="str">
        <f>IF(E27=0,"",IFERROR((10-I27),""))</f>
        <v/>
      </c>
    </row>
    <row r="28" spans="1:12" x14ac:dyDescent="0.3">
      <c r="B28" s="43"/>
      <c r="C28" s="43"/>
      <c r="D28" s="43"/>
      <c r="E28" s="43"/>
      <c r="F28" s="43"/>
      <c r="G28" s="43"/>
      <c r="H28" s="43"/>
      <c r="I28" s="23"/>
      <c r="J28" s="30"/>
      <c r="K28" s="43"/>
    </row>
    <row r="29" spans="1:12" ht="15" customHeight="1" x14ac:dyDescent="0.3">
      <c r="B29" s="43"/>
      <c r="C29" s="43"/>
      <c r="D29" s="15" t="s">
        <v>41</v>
      </c>
      <c r="E29" s="20"/>
      <c r="F29" s="20"/>
      <c r="G29" s="6"/>
      <c r="H29" s="6"/>
      <c r="I29" s="31"/>
      <c r="J29" s="32"/>
      <c r="K29" s="343">
        <f>E16+F16+G16+H16+I16+J16</f>
        <v>0</v>
      </c>
    </row>
    <row r="30" spans="1:12" ht="7.5" customHeight="1" thickBot="1" x14ac:dyDescent="0.35">
      <c r="L30" s="24"/>
    </row>
    <row r="31" spans="1:12" ht="20.25" customHeight="1" thickBot="1" x14ac:dyDescent="0.35">
      <c r="G31" s="33" t="s">
        <v>28</v>
      </c>
      <c r="H31" s="16"/>
      <c r="I31" s="16"/>
      <c r="J31" s="34"/>
      <c r="K31" s="35" t="str">
        <f>IFERROR(K27-K29,"")</f>
        <v/>
      </c>
      <c r="L31" s="36">
        <v>0.7</v>
      </c>
    </row>
    <row r="32" spans="1:12" ht="11.25" customHeight="1" thickBot="1" x14ac:dyDescent="0.35"/>
    <row r="33" spans="1:12" ht="20.25" customHeight="1" thickBot="1" x14ac:dyDescent="0.35">
      <c r="I33" s="4" t="s">
        <v>29</v>
      </c>
      <c r="J33" s="5"/>
      <c r="K33" s="5"/>
      <c r="L33" s="10" t="str">
        <f>IFERROR(ROUND(K23*0.3 + K31*0.7,3),"")</f>
        <v/>
      </c>
    </row>
    <row r="37" spans="1:12" x14ac:dyDescent="0.3">
      <c r="A37" s="329" t="s">
        <v>18</v>
      </c>
      <c r="B37" s="329"/>
      <c r="C37" s="329"/>
      <c r="D37" s="329"/>
      <c r="E37" s="329"/>
      <c r="H37" s="2" t="s">
        <v>19</v>
      </c>
      <c r="I37" s="2"/>
      <c r="J37" s="2"/>
      <c r="K37" s="2"/>
      <c r="L37" s="2"/>
    </row>
  </sheetData>
  <sheetProtection algorithmName="SHA-512" hashValue="3ZxiDyd8Hg/viBwcdt5VNTCYn6fPOHmV43ulqY/z2QQ59T7DHRTKbMWMowPcFJK/Iw18kV8LCCs7m0YldRFL0Q==" saltValue="YmsiMsnZwdh/mH9mtujwKw==" spinCount="100000" sheet="1" objects="1" scenarios="1"/>
  <mergeCells count="19">
    <mergeCell ref="A16:C16"/>
    <mergeCell ref="A1:F1"/>
    <mergeCell ref="A2:F2"/>
    <mergeCell ref="I7:L7"/>
    <mergeCell ref="A3:B3"/>
    <mergeCell ref="C3:F3"/>
    <mergeCell ref="A5:B5"/>
    <mergeCell ref="C6:F6"/>
    <mergeCell ref="H1:K1"/>
    <mergeCell ref="H2:K2"/>
    <mergeCell ref="H3:K3"/>
    <mergeCell ref="C5:F5"/>
    <mergeCell ref="C9:F9"/>
    <mergeCell ref="C8:F8"/>
    <mergeCell ref="C7:F7"/>
    <mergeCell ref="A13:L15"/>
    <mergeCell ref="I6:L6"/>
    <mergeCell ref="A10:B10"/>
    <mergeCell ref="C10:F10"/>
  </mergeCells>
  <pageMargins left="0.70866141732283472" right="0.70866141732283472" top="0.98425196850393704" bottom="0.74803149606299213" header="0.31496062992125984" footer="0.31496062992125984"/>
  <pageSetup paperSize="9" scale="95" orientation="portrait" r:id="rId1"/>
  <headerFooter>
    <oddHeader>&amp;L&amp;G&amp;C&amp;"Verdana,Normal"&amp;12PROTOKOLL FÖR PAS-DE-DEUX</oddHeader>
    <oddFooter>&amp;R2024-01-20</oddFooter>
  </headerFooter>
  <ignoredErrors>
    <ignoredError sqref="F21" numberStoredAsText="1"/>
    <ignoredError sqref="H20" formulaRange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M26"/>
  <sheetViews>
    <sheetView showZeros="0" view="pageLayout" zoomScaleNormal="100" zoomScaleSheetLayoutView="100" workbookViewId="0">
      <selection activeCell="H9" sqref="H9"/>
    </sheetView>
  </sheetViews>
  <sheetFormatPr defaultColWidth="9.1796875" defaultRowHeight="13.5" x14ac:dyDescent="0.3"/>
  <cols>
    <col min="1" max="1" width="5.7265625" style="1" customWidth="1"/>
    <col min="2" max="2" width="9.1796875" style="1"/>
    <col min="3" max="3" width="12.54296875" style="1" bestFit="1" customWidth="1"/>
    <col min="4" max="4" width="2.7265625" style="1" customWidth="1"/>
    <col min="5" max="7" width="7.26953125" style="1" customWidth="1"/>
    <col min="8" max="8" width="7" style="1" customWidth="1"/>
    <col min="9" max="9" width="7.26953125" style="1" customWidth="1"/>
    <col min="10" max="10" width="4.7265625" style="1" customWidth="1"/>
    <col min="11" max="11" width="10.26953125" style="1" customWidth="1"/>
    <col min="12" max="12" width="8.453125" style="1" customWidth="1"/>
    <col min="13" max="13" width="7.26953125" style="1" customWidth="1"/>
    <col min="14" max="16384" width="9.1796875" style="1"/>
  </cols>
  <sheetData>
    <row r="1" spans="1:13" ht="19.75" customHeight="1" thickBot="1" x14ac:dyDescent="0.35">
      <c r="A1" s="538" t="s">
        <v>21</v>
      </c>
      <c r="B1" s="538"/>
      <c r="C1" s="538"/>
      <c r="D1" s="538"/>
      <c r="E1" s="538"/>
      <c r="F1" s="538"/>
      <c r="H1" s="539" t="s">
        <v>39</v>
      </c>
      <c r="I1" s="540"/>
      <c r="J1" s="540"/>
      <c r="K1" s="541"/>
      <c r="L1" s="219"/>
    </row>
    <row r="2" spans="1:13" ht="19.75" customHeight="1" thickBot="1" x14ac:dyDescent="0.35">
      <c r="A2" s="538" t="s">
        <v>36</v>
      </c>
      <c r="B2" s="538"/>
      <c r="C2" s="538"/>
      <c r="D2" s="538"/>
      <c r="E2" s="538"/>
      <c r="F2" s="538"/>
      <c r="H2" s="539" t="s">
        <v>40</v>
      </c>
      <c r="I2" s="540"/>
      <c r="J2" s="540"/>
      <c r="K2" s="541"/>
      <c r="L2" s="219"/>
    </row>
    <row r="3" spans="1:13" ht="19.75" customHeight="1" thickBot="1" x14ac:dyDescent="0.35">
      <c r="A3" s="445"/>
      <c r="B3" s="445"/>
      <c r="C3" s="446"/>
      <c r="D3" s="446"/>
      <c r="E3" s="446"/>
      <c r="F3" s="446"/>
      <c r="H3" s="539" t="s">
        <v>2</v>
      </c>
      <c r="I3" s="540"/>
      <c r="J3" s="540"/>
      <c r="K3" s="541"/>
      <c r="L3" s="219"/>
    </row>
    <row r="4" spans="1:13" ht="19.75" customHeight="1" x14ac:dyDescent="0.3">
      <c r="A4" s="333"/>
      <c r="B4" s="333"/>
      <c r="C4" s="334"/>
      <c r="D4" s="334"/>
      <c r="E4" s="334"/>
      <c r="F4" s="334"/>
      <c r="H4" s="341"/>
      <c r="I4" s="341"/>
      <c r="J4" s="341"/>
      <c r="K4" s="341"/>
      <c r="L4" s="342"/>
    </row>
    <row r="5" spans="1:13" ht="19.75" customHeight="1" x14ac:dyDescent="0.3">
      <c r="A5" s="440" t="s">
        <v>3</v>
      </c>
      <c r="B5" s="440"/>
      <c r="C5" s="447"/>
      <c r="D5" s="447"/>
      <c r="E5" s="447"/>
      <c r="F5" s="447"/>
      <c r="H5" s="62" t="s">
        <v>106</v>
      </c>
      <c r="I5" s="62"/>
      <c r="J5" s="62"/>
      <c r="K5" s="62"/>
      <c r="L5" s="62"/>
    </row>
    <row r="6" spans="1:13" ht="19.75" customHeight="1" x14ac:dyDescent="0.3">
      <c r="A6" s="327" t="s">
        <v>4</v>
      </c>
      <c r="B6" s="327"/>
      <c r="C6" s="381"/>
      <c r="D6" s="381"/>
      <c r="E6" s="381"/>
      <c r="F6" s="381"/>
      <c r="H6" s="69" t="s">
        <v>104</v>
      </c>
      <c r="I6" s="448"/>
      <c r="J6" s="448"/>
      <c r="K6" s="448"/>
      <c r="L6" s="448"/>
    </row>
    <row r="7" spans="1:13" ht="19.75" customHeight="1" x14ac:dyDescent="0.3">
      <c r="A7" s="327" t="s">
        <v>5</v>
      </c>
      <c r="B7" s="327"/>
      <c r="C7" s="381"/>
      <c r="D7" s="381"/>
      <c r="E7" s="381"/>
      <c r="F7" s="381"/>
      <c r="H7" s="332" t="s">
        <v>103</v>
      </c>
      <c r="I7" s="382"/>
      <c r="J7" s="383"/>
      <c r="K7" s="383"/>
      <c r="L7" s="383"/>
      <c r="M7" s="45"/>
    </row>
    <row r="8" spans="1:13" ht="19.75" customHeight="1" x14ac:dyDescent="0.3">
      <c r="A8" s="327" t="s">
        <v>105</v>
      </c>
      <c r="B8" s="327"/>
      <c r="C8" s="381"/>
      <c r="D8" s="381"/>
      <c r="E8" s="381"/>
      <c r="F8" s="381"/>
      <c r="H8" s="62"/>
      <c r="I8" s="330"/>
      <c r="J8" s="331"/>
      <c r="K8" s="331"/>
      <c r="L8" s="331"/>
      <c r="M8" s="45"/>
    </row>
    <row r="9" spans="1:13" ht="19.75" customHeight="1" x14ac:dyDescent="0.3">
      <c r="A9" s="327" t="s">
        <v>6</v>
      </c>
      <c r="B9" s="327"/>
      <c r="C9" s="381"/>
      <c r="D9" s="381"/>
      <c r="E9" s="381"/>
      <c r="F9" s="381"/>
      <c r="H9" s="62"/>
      <c r="I9" s="76"/>
      <c r="J9" s="62"/>
      <c r="K9" s="62"/>
      <c r="L9" s="62"/>
    </row>
    <row r="10" spans="1:13" ht="19.75" customHeight="1" x14ac:dyDescent="0.3">
      <c r="A10" s="403" t="s">
        <v>7</v>
      </c>
      <c r="B10" s="403"/>
      <c r="C10" s="381"/>
      <c r="D10" s="381"/>
      <c r="E10" s="381"/>
      <c r="F10" s="381"/>
      <c r="H10" s="62"/>
      <c r="I10" s="76"/>
      <c r="J10" s="62"/>
      <c r="K10" s="62"/>
      <c r="L10" s="62"/>
    </row>
    <row r="11" spans="1:13" ht="19.75" customHeight="1" x14ac:dyDescent="0.3">
      <c r="A11" s="333"/>
      <c r="B11" s="333"/>
      <c r="C11" s="336"/>
      <c r="D11" s="336"/>
      <c r="E11" s="336"/>
      <c r="F11" s="336"/>
      <c r="H11" s="62"/>
      <c r="I11" s="76"/>
      <c r="J11" s="62"/>
      <c r="K11" s="62"/>
      <c r="L11" s="62"/>
    </row>
    <row r="12" spans="1:13" ht="24.75" customHeight="1" thickBot="1" x14ac:dyDescent="0.35">
      <c r="K12" s="8" t="s">
        <v>37</v>
      </c>
    </row>
    <row r="13" spans="1:13" ht="75" customHeight="1" thickBot="1" x14ac:dyDescent="0.35">
      <c r="A13" s="345" t="s">
        <v>154</v>
      </c>
      <c r="B13" s="551" t="s">
        <v>155</v>
      </c>
      <c r="C13" s="552"/>
      <c r="D13" s="552"/>
      <c r="E13" s="552"/>
      <c r="F13" s="552"/>
      <c r="G13" s="552"/>
      <c r="H13" s="552"/>
      <c r="I13" s="553"/>
      <c r="J13" s="346" t="s">
        <v>156</v>
      </c>
      <c r="K13" s="220"/>
      <c r="L13" s="347">
        <f>K13*0.2</f>
        <v>0</v>
      </c>
      <c r="M13" s="7"/>
    </row>
    <row r="14" spans="1:13" ht="72.5" customHeight="1" x14ac:dyDescent="0.3">
      <c r="A14" s="542" t="s">
        <v>157</v>
      </c>
      <c r="B14" s="551" t="s">
        <v>158</v>
      </c>
      <c r="C14" s="552"/>
      <c r="D14" s="552"/>
      <c r="E14" s="552"/>
      <c r="F14" s="552"/>
      <c r="G14" s="552"/>
      <c r="H14" s="552"/>
      <c r="I14" s="553"/>
      <c r="J14" s="346" t="s">
        <v>159</v>
      </c>
      <c r="K14" s="220"/>
      <c r="L14" s="347">
        <f>K14*0.2</f>
        <v>0</v>
      </c>
      <c r="M14" s="7"/>
    </row>
    <row r="15" spans="1:13" ht="94.5" customHeight="1" thickBot="1" x14ac:dyDescent="0.35">
      <c r="A15" s="543"/>
      <c r="B15" s="554" t="s">
        <v>160</v>
      </c>
      <c r="C15" s="555"/>
      <c r="D15" s="555"/>
      <c r="E15" s="555"/>
      <c r="F15" s="555"/>
      <c r="G15" s="555"/>
      <c r="H15" s="555"/>
      <c r="I15" s="556"/>
      <c r="J15" s="350" t="s">
        <v>161</v>
      </c>
      <c r="K15" s="221"/>
      <c r="L15" s="351">
        <f>K15*0.1</f>
        <v>0</v>
      </c>
      <c r="M15" s="7"/>
    </row>
    <row r="16" spans="1:13" ht="76.5" customHeight="1" x14ac:dyDescent="0.3">
      <c r="A16" s="542" t="s">
        <v>162</v>
      </c>
      <c r="B16" s="548" t="s">
        <v>163</v>
      </c>
      <c r="C16" s="549"/>
      <c r="D16" s="549"/>
      <c r="E16" s="549"/>
      <c r="F16" s="549"/>
      <c r="G16" s="549"/>
      <c r="H16" s="549"/>
      <c r="I16" s="550"/>
      <c r="J16" s="346" t="s">
        <v>164</v>
      </c>
      <c r="K16" s="352"/>
      <c r="L16" s="353">
        <f>K16*0.25</f>
        <v>0</v>
      </c>
      <c r="M16" s="7"/>
    </row>
    <row r="17" spans="1:12" ht="75" customHeight="1" x14ac:dyDescent="0.3">
      <c r="A17" s="544"/>
      <c r="B17" s="545" t="s">
        <v>165</v>
      </c>
      <c r="C17" s="546"/>
      <c r="D17" s="546"/>
      <c r="E17" s="546"/>
      <c r="F17" s="546"/>
      <c r="G17" s="546"/>
      <c r="H17" s="546"/>
      <c r="I17" s="547"/>
      <c r="J17" s="354" t="s">
        <v>166</v>
      </c>
      <c r="K17" s="355"/>
      <c r="L17" s="356">
        <f>K17*0.25</f>
        <v>0</v>
      </c>
    </row>
    <row r="18" spans="1:12" ht="15.5" customHeight="1" x14ac:dyDescent="0.3">
      <c r="L18" s="11">
        <f>SUM(L13:L17)</f>
        <v>0</v>
      </c>
    </row>
    <row r="19" spans="1:12" ht="15.5" customHeight="1" x14ac:dyDescent="0.3">
      <c r="B19" s="15" t="s">
        <v>26</v>
      </c>
      <c r="C19" s="9"/>
      <c r="D19" s="6"/>
      <c r="E19" s="6"/>
      <c r="F19" s="6"/>
      <c r="G19" s="6"/>
      <c r="H19" s="6"/>
      <c r="I19" s="6"/>
      <c r="J19" s="6"/>
      <c r="K19" s="6"/>
      <c r="L19" s="222"/>
    </row>
    <row r="20" spans="1:12" ht="13.5" customHeight="1" thickBot="1" x14ac:dyDescent="0.35">
      <c r="L20" s="12"/>
    </row>
    <row r="21" spans="1:12" ht="14" thickBot="1" x14ac:dyDescent="0.35">
      <c r="I21" s="4" t="s">
        <v>38</v>
      </c>
      <c r="J21" s="5"/>
      <c r="K21" s="5"/>
      <c r="L21" s="10">
        <f>SUM(L13:L17)-L19</f>
        <v>0</v>
      </c>
    </row>
    <row r="26" spans="1:12" x14ac:dyDescent="0.3">
      <c r="A26" s="329" t="s">
        <v>18</v>
      </c>
      <c r="B26" s="329"/>
      <c r="C26" s="329"/>
      <c r="D26" s="329"/>
      <c r="E26" s="329"/>
      <c r="H26" s="2" t="s">
        <v>19</v>
      </c>
      <c r="I26" s="2"/>
      <c r="J26" s="2"/>
      <c r="K26" s="2"/>
      <c r="L26" s="2"/>
    </row>
  </sheetData>
  <mergeCells count="24">
    <mergeCell ref="A14:A15"/>
    <mergeCell ref="A16:A17"/>
    <mergeCell ref="B17:I17"/>
    <mergeCell ref="I7:L7"/>
    <mergeCell ref="C7:F7"/>
    <mergeCell ref="C8:F8"/>
    <mergeCell ref="C9:F9"/>
    <mergeCell ref="A10:B10"/>
    <mergeCell ref="C10:F10"/>
    <mergeCell ref="B16:I16"/>
    <mergeCell ref="B13:I13"/>
    <mergeCell ref="B14:I14"/>
    <mergeCell ref="B15:I15"/>
    <mergeCell ref="H1:K1"/>
    <mergeCell ref="H2:K2"/>
    <mergeCell ref="H3:K3"/>
    <mergeCell ref="C3:F3"/>
    <mergeCell ref="C6:F6"/>
    <mergeCell ref="C5:F5"/>
    <mergeCell ref="I6:L6"/>
    <mergeCell ref="A1:F1"/>
    <mergeCell ref="A2:F2"/>
    <mergeCell ref="A3:B3"/>
    <mergeCell ref="A5:B5"/>
  </mergeCells>
  <pageMargins left="0.70866141732283472" right="0.70866141732283472" top="0.98425196850393704" bottom="0.74803149606299213" header="0.31496062992125984" footer="0.31496062992125984"/>
  <pageSetup paperSize="9" scale="95" orientation="portrait" r:id="rId1"/>
  <headerFooter>
    <oddHeader>&amp;L&amp;G&amp;C&amp;"Verdana,Normal"&amp;12PROTOKOLL FÖR PAS-DE-DEUX</oddHeader>
    <oddFooter>&amp;R2024-05-19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  <pageSetUpPr fitToPage="1"/>
  </sheetPr>
  <dimension ref="A1:O86"/>
  <sheetViews>
    <sheetView view="pageLayout" topLeftCell="D1" zoomScale="70" zoomScaleNormal="100" zoomScalePageLayoutView="70" workbookViewId="0">
      <selection activeCell="F1" sqref="F1"/>
    </sheetView>
  </sheetViews>
  <sheetFormatPr defaultColWidth="11.453125" defaultRowHeight="15.5" x14ac:dyDescent="0.35"/>
  <cols>
    <col min="1" max="1" width="11.453125" style="320" customWidth="1"/>
    <col min="2" max="3" width="11.453125" style="320" hidden="1" customWidth="1"/>
    <col min="4" max="4" width="27.54296875" style="321" customWidth="1"/>
    <col min="5" max="5" width="7.1796875" style="320" customWidth="1"/>
    <col min="6" max="6" width="28.26953125" style="320" customWidth="1"/>
    <col min="7" max="12" width="11.453125" style="320" customWidth="1"/>
    <col min="13" max="14" width="11.453125" style="320" hidden="1" customWidth="1"/>
    <col min="15" max="15" width="36.81640625" style="320" customWidth="1"/>
    <col min="16" max="87" width="11.453125" style="236" customWidth="1"/>
    <col min="88" max="16384" width="11.453125" style="236"/>
  </cols>
  <sheetData>
    <row r="1" spans="1:15" x14ac:dyDescent="0.35">
      <c r="A1" s="233" t="s">
        <v>121</v>
      </c>
      <c r="B1" s="557"/>
      <c r="C1" s="557"/>
      <c r="D1" s="234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x14ac:dyDescent="0.35">
      <c r="A2" s="233" t="s">
        <v>122</v>
      </c>
      <c r="B2" s="558"/>
      <c r="C2" s="558"/>
      <c r="D2" s="234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</row>
    <row r="3" spans="1:15" x14ac:dyDescent="0.35">
      <c r="A3" s="233" t="s">
        <v>123</v>
      </c>
      <c r="B3" s="557"/>
      <c r="C3" s="557"/>
      <c r="D3" s="234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</row>
    <row r="4" spans="1:15" ht="16" thickBot="1" x14ac:dyDescent="0.4">
      <c r="A4" s="237"/>
      <c r="B4" s="237"/>
      <c r="C4" s="237"/>
      <c r="D4" s="238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</row>
    <row r="5" spans="1:15" x14ac:dyDescent="0.35">
      <c r="A5" s="239"/>
      <c r="B5" s="240"/>
      <c r="C5" s="240"/>
      <c r="D5" s="241"/>
      <c r="E5" s="242"/>
      <c r="F5" s="243"/>
      <c r="G5" s="244"/>
      <c r="H5" s="245" t="s">
        <v>124</v>
      </c>
      <c r="I5" s="244" t="s">
        <v>125</v>
      </c>
      <c r="J5" s="244" t="s">
        <v>126</v>
      </c>
      <c r="K5" s="244" t="s">
        <v>127</v>
      </c>
      <c r="L5" s="246"/>
      <c r="M5" s="247"/>
      <c r="N5" s="247"/>
      <c r="O5" s="248"/>
    </row>
    <row r="6" spans="1:15" x14ac:dyDescent="0.35">
      <c r="A6" s="249" t="s">
        <v>128</v>
      </c>
      <c r="B6" s="250"/>
      <c r="C6" s="250"/>
      <c r="D6" s="250" t="s">
        <v>150</v>
      </c>
      <c r="E6" s="251"/>
      <c r="F6" s="252" t="s">
        <v>130</v>
      </c>
      <c r="G6" s="254"/>
      <c r="H6" s="254"/>
      <c r="I6" s="254"/>
      <c r="J6" s="253"/>
      <c r="K6" s="254"/>
      <c r="L6" s="255" t="s">
        <v>131</v>
      </c>
      <c r="M6" s="256"/>
      <c r="N6" s="256"/>
      <c r="O6" s="257"/>
    </row>
    <row r="7" spans="1:15" x14ac:dyDescent="0.35">
      <c r="A7" s="258"/>
      <c r="B7" s="259"/>
      <c r="C7" s="259"/>
      <c r="D7" s="260" t="s">
        <v>132</v>
      </c>
      <c r="E7" s="261"/>
      <c r="F7" s="252" t="s">
        <v>78</v>
      </c>
      <c r="G7" s="254" t="s">
        <v>96</v>
      </c>
      <c r="H7" s="254" t="s">
        <v>96</v>
      </c>
      <c r="I7" s="254" t="s">
        <v>96</v>
      </c>
      <c r="J7" s="254"/>
      <c r="K7" s="254"/>
      <c r="L7" s="255" t="s">
        <v>133</v>
      </c>
      <c r="M7" s="256"/>
      <c r="N7" s="256"/>
      <c r="O7" s="257" t="s">
        <v>131</v>
      </c>
    </row>
    <row r="8" spans="1:15" x14ac:dyDescent="0.35">
      <c r="A8" s="258"/>
      <c r="B8" s="259"/>
      <c r="C8" s="259"/>
      <c r="D8" s="250"/>
      <c r="E8" s="261"/>
      <c r="F8" s="262"/>
      <c r="G8" s="263"/>
      <c r="H8" s="254"/>
      <c r="I8" s="254"/>
      <c r="J8" s="254"/>
      <c r="K8" s="254"/>
      <c r="L8" s="255"/>
      <c r="M8" s="256"/>
      <c r="N8" s="256"/>
      <c r="O8" s="257"/>
    </row>
    <row r="9" spans="1:15" ht="16" thickBot="1" x14ac:dyDescent="0.4">
      <c r="A9" s="264"/>
      <c r="B9" s="265"/>
      <c r="C9" s="265"/>
      <c r="D9" s="266"/>
      <c r="E9" s="267"/>
      <c r="F9" s="268"/>
      <c r="G9" s="269"/>
      <c r="H9" s="269"/>
      <c r="I9" s="269"/>
      <c r="J9" s="269"/>
      <c r="K9" s="269"/>
      <c r="L9" s="270"/>
      <c r="M9" s="271"/>
      <c r="N9" s="271"/>
      <c r="O9" s="272"/>
    </row>
    <row r="10" spans="1:15" ht="16" thickBot="1" x14ac:dyDescent="0.4">
      <c r="A10" s="273"/>
      <c r="B10" s="274"/>
      <c r="C10" s="274"/>
      <c r="D10" s="275"/>
      <c r="E10" s="276"/>
      <c r="F10" s="277"/>
      <c r="G10" s="278"/>
      <c r="H10" s="278"/>
      <c r="I10" s="278"/>
      <c r="J10" s="278"/>
      <c r="K10" s="278"/>
      <c r="L10" s="279"/>
      <c r="M10" s="279"/>
      <c r="N10" s="279"/>
      <c r="O10" s="280"/>
    </row>
    <row r="11" spans="1:15" ht="16" thickBot="1" x14ac:dyDescent="0.4">
      <c r="A11" s="281" t="str">
        <f t="shared" ref="A11:A74" si="0">IF(O11=0,"",_xlfn.FLOOR.MATH(RANK(N11,$N$11:$N$131)/4+1+SUMPRODUCT(-(-($N$11:$N$131=N11)),-(-(O11&lt;$O$11:$O$131)))/4))</f>
        <v/>
      </c>
      <c r="B11" s="282" t="s">
        <v>134</v>
      </c>
      <c r="C11" s="282">
        <v>1</v>
      </c>
      <c r="D11" s="283"/>
      <c r="E11" s="284"/>
      <c r="F11" s="285"/>
      <c r="G11" s="286"/>
      <c r="H11" s="287"/>
      <c r="I11" s="287"/>
      <c r="J11" s="322"/>
      <c r="K11" s="322"/>
      <c r="L11" s="289">
        <f>IF(COUNTBLANK(H11:I11)=0,AVERAGE(H11:I11),-0.000001)</f>
        <v>-9.9999999999999995E-7</v>
      </c>
      <c r="M11" s="290">
        <f t="shared" ref="M11:M74" si="1">IF(COUNTBLANK(H11:K11)=0,1,0)</f>
        <v>0</v>
      </c>
      <c r="N11" s="290">
        <f>SUM(M11:M14)</f>
        <v>0</v>
      </c>
      <c r="O11" s="291">
        <f>IF(COUNTIF(L11:L14,"&gt;=0"),ROUND(AVERAGEIF(L11:L14,"&gt;=0"),3),0)</f>
        <v>0</v>
      </c>
    </row>
    <row r="12" spans="1:15" ht="16" thickBot="1" x14ac:dyDescent="0.4">
      <c r="A12" s="292" t="str">
        <f t="shared" si="0"/>
        <v/>
      </c>
      <c r="B12" s="237" t="s">
        <v>134</v>
      </c>
      <c r="C12" s="237">
        <v>2</v>
      </c>
      <c r="D12" s="293"/>
      <c r="E12" s="294"/>
      <c r="F12" s="295"/>
      <c r="G12" s="303" t="str">
        <f>IF($G$7&lt;&gt;"",$G$7,"")</f>
        <v>Kür</v>
      </c>
      <c r="H12" s="323"/>
      <c r="I12" s="323"/>
      <c r="J12" s="298"/>
      <c r="K12" s="298"/>
      <c r="L12" s="324">
        <f>IF(COUNTBLANK(H12:I12)=0,AVERAGE(H12:I12),-0.000001)</f>
        <v>-9.9999999999999995E-7</v>
      </c>
      <c r="M12" s="290">
        <f t="shared" si="1"/>
        <v>0</v>
      </c>
      <c r="N12" s="300">
        <f>SUM(M11:M14)</f>
        <v>0</v>
      </c>
      <c r="O12" s="301">
        <f>IF(COUNTIF(L11:L14,"&gt;=0"),ROUND(AVERAGEIF(L11:L14,"&gt;=0"),3),0)</f>
        <v>0</v>
      </c>
    </row>
    <row r="13" spans="1:15" ht="16" thickBot="1" x14ac:dyDescent="0.4">
      <c r="A13" s="302" t="str">
        <f t="shared" si="0"/>
        <v/>
      </c>
      <c r="B13" s="237" t="s">
        <v>134</v>
      </c>
      <c r="C13" s="237">
        <v>3</v>
      </c>
      <c r="D13" s="238"/>
      <c r="E13" s="294"/>
      <c r="F13" s="235"/>
      <c r="G13" s="303" t="str">
        <f>IF($G$8&lt;&gt;"",$G$8,"")</f>
        <v/>
      </c>
      <c r="H13" s="304"/>
      <c r="I13" s="304"/>
      <c r="J13" s="305"/>
      <c r="K13" s="306"/>
      <c r="L13" s="307"/>
      <c r="M13" s="290">
        <f t="shared" si="1"/>
        <v>0</v>
      </c>
      <c r="N13" s="300">
        <f>SUM(M11:M14)</f>
        <v>0</v>
      </c>
      <c r="O13" s="308">
        <f>IF(COUNTIF(L11:L14,"&gt;=0"),ROUND(AVERAGEIF(L11:L14,"&gt;=0"),3),0)</f>
        <v>0</v>
      </c>
    </row>
    <row r="14" spans="1:15" ht="16" thickBot="1" x14ac:dyDescent="0.4">
      <c r="A14" s="309" t="str">
        <f t="shared" si="0"/>
        <v/>
      </c>
      <c r="B14" s="278" t="s">
        <v>134</v>
      </c>
      <c r="C14" s="278">
        <v>4</v>
      </c>
      <c r="D14" s="310"/>
      <c r="E14" s="311"/>
      <c r="F14" s="312"/>
      <c r="G14" s="313" t="str">
        <f>IF($G$9&lt;&gt;"",$G$9,"")</f>
        <v/>
      </c>
      <c r="H14" s="314"/>
      <c r="I14" s="314"/>
      <c r="J14" s="315"/>
      <c r="K14" s="316"/>
      <c r="L14" s="317"/>
      <c r="M14" s="290">
        <f t="shared" si="1"/>
        <v>0</v>
      </c>
      <c r="N14" s="318">
        <f>SUM(M11:M14)</f>
        <v>0</v>
      </c>
      <c r="O14" s="319">
        <f>IF(COUNTIF(L11:L14,"&gt;=0"),ROUND(AVERAGEIF(L11:L14,"&gt;=0"),3),0)</f>
        <v>0</v>
      </c>
    </row>
    <row r="15" spans="1:15" ht="16" thickBot="1" x14ac:dyDescent="0.4">
      <c r="A15" s="281" t="str">
        <f t="shared" si="0"/>
        <v/>
      </c>
      <c r="B15" s="282" t="s">
        <v>134</v>
      </c>
      <c r="C15" s="282">
        <v>1</v>
      </c>
      <c r="D15" s="283"/>
      <c r="E15" s="284"/>
      <c r="F15" s="285"/>
      <c r="G15" s="286"/>
      <c r="H15" s="287"/>
      <c r="I15" s="287"/>
      <c r="J15" s="322"/>
      <c r="K15" s="322"/>
      <c r="L15" s="289"/>
      <c r="M15" s="290">
        <f t="shared" si="1"/>
        <v>0</v>
      </c>
      <c r="N15" s="290">
        <f>SUM(M15:M18)</f>
        <v>0</v>
      </c>
      <c r="O15" s="291">
        <f>IF(COUNTIF(L15:L18,"&gt;=0"),ROUND(AVERAGEIF(L15:L18,"&gt;=0"),3),0)</f>
        <v>0</v>
      </c>
    </row>
    <row r="16" spans="1:15" ht="16" thickBot="1" x14ac:dyDescent="0.4">
      <c r="A16" s="292" t="str">
        <f t="shared" si="0"/>
        <v/>
      </c>
      <c r="B16" s="237" t="s">
        <v>134</v>
      </c>
      <c r="C16" s="237">
        <v>2</v>
      </c>
      <c r="D16" s="293"/>
      <c r="E16" s="294"/>
      <c r="F16" s="295"/>
      <c r="G16" s="303" t="str">
        <f>IF($G$7&lt;&gt;"",$G$7,"")</f>
        <v>Kür</v>
      </c>
      <c r="H16" s="323"/>
      <c r="I16" s="323"/>
      <c r="J16" s="298"/>
      <c r="K16" s="298"/>
      <c r="L16" s="324">
        <f>IF(COUNTBLANK(H16:I16)=0,AVERAGE(H16:I16),-0.000001)</f>
        <v>-9.9999999999999995E-7</v>
      </c>
      <c r="M16" s="290">
        <f t="shared" si="1"/>
        <v>0</v>
      </c>
      <c r="N16" s="300">
        <f>SUM(M15:M18)</f>
        <v>0</v>
      </c>
      <c r="O16" s="301">
        <f>IF(COUNTIF(L15:L18,"&gt;=0"),ROUND(AVERAGEIF(L15:L18,"&gt;=0"),3),0)</f>
        <v>0</v>
      </c>
    </row>
    <row r="17" spans="1:15" ht="16" thickBot="1" x14ac:dyDescent="0.4">
      <c r="A17" s="302" t="str">
        <f t="shared" si="0"/>
        <v/>
      </c>
      <c r="B17" s="237" t="s">
        <v>134</v>
      </c>
      <c r="C17" s="237">
        <v>3</v>
      </c>
      <c r="D17" s="238"/>
      <c r="E17" s="294"/>
      <c r="F17" s="235"/>
      <c r="G17" s="303" t="str">
        <f>IF($G$8&lt;&gt;"",$G$8,"")</f>
        <v/>
      </c>
      <c r="H17" s="304"/>
      <c r="I17" s="304"/>
      <c r="J17" s="305"/>
      <c r="K17" s="306"/>
      <c r="L17" s="307"/>
      <c r="M17" s="290">
        <f t="shared" si="1"/>
        <v>0</v>
      </c>
      <c r="N17" s="300">
        <f>SUM(M15:M18)</f>
        <v>0</v>
      </c>
      <c r="O17" s="308">
        <f>IF(COUNTIF(L15:L18,"&gt;=0"),ROUND(AVERAGEIF(L15:L18,"&gt;=0"),3),0)</f>
        <v>0</v>
      </c>
    </row>
    <row r="18" spans="1:15" ht="16" thickBot="1" x14ac:dyDescent="0.4">
      <c r="A18" s="309" t="str">
        <f t="shared" si="0"/>
        <v/>
      </c>
      <c r="B18" s="278" t="s">
        <v>134</v>
      </c>
      <c r="C18" s="278">
        <v>4</v>
      </c>
      <c r="D18" s="310"/>
      <c r="E18" s="311"/>
      <c r="F18" s="312"/>
      <c r="G18" s="313" t="str">
        <f>IF($G$9&lt;&gt;"",$G$9,"")</f>
        <v/>
      </c>
      <c r="H18" s="314"/>
      <c r="I18" s="314"/>
      <c r="J18" s="315"/>
      <c r="K18" s="316"/>
      <c r="L18" s="317"/>
      <c r="M18" s="290">
        <f t="shared" si="1"/>
        <v>0</v>
      </c>
      <c r="N18" s="318">
        <f>SUM(M15:M18)</f>
        <v>0</v>
      </c>
      <c r="O18" s="319">
        <f>IF(COUNTIF(L15:L18,"&gt;=0"),ROUND(AVERAGEIF(L15:L18,"&gt;=0"),3),0)</f>
        <v>0</v>
      </c>
    </row>
    <row r="19" spans="1:15" ht="16" thickBot="1" x14ac:dyDescent="0.4">
      <c r="A19" s="281" t="str">
        <f t="shared" si="0"/>
        <v/>
      </c>
      <c r="B19" s="282" t="s">
        <v>134</v>
      </c>
      <c r="C19" s="282">
        <v>1</v>
      </c>
      <c r="D19" s="283"/>
      <c r="E19" s="284"/>
      <c r="F19" s="285"/>
      <c r="G19" s="286"/>
      <c r="H19" s="287"/>
      <c r="I19" s="287"/>
      <c r="J19" s="322"/>
      <c r="K19" s="322"/>
      <c r="L19" s="289"/>
      <c r="M19" s="290">
        <f t="shared" si="1"/>
        <v>0</v>
      </c>
      <c r="N19" s="290">
        <f>SUM(M19:M22)</f>
        <v>0</v>
      </c>
      <c r="O19" s="291">
        <f>IF(COUNTIF(L19:L22,"&gt;=0"),ROUND(AVERAGEIF(L19:L22,"&gt;=0"),3),0)</f>
        <v>0</v>
      </c>
    </row>
    <row r="20" spans="1:15" ht="16" thickBot="1" x14ac:dyDescent="0.4">
      <c r="A20" s="292" t="str">
        <f t="shared" si="0"/>
        <v/>
      </c>
      <c r="B20" s="237" t="s">
        <v>134</v>
      </c>
      <c r="C20" s="237">
        <v>2</v>
      </c>
      <c r="D20" s="293"/>
      <c r="E20" s="294"/>
      <c r="F20" s="295"/>
      <c r="G20" s="303" t="str">
        <f>IF($G$7&lt;&gt;"",$G$7,"")</f>
        <v>Kür</v>
      </c>
      <c r="H20" s="323"/>
      <c r="I20" s="323"/>
      <c r="J20" s="298"/>
      <c r="K20" s="298"/>
      <c r="L20" s="324">
        <f>IF(COUNTBLANK(H20:I20)=0,AVERAGE(H20:I20),-0.000001)</f>
        <v>-9.9999999999999995E-7</v>
      </c>
      <c r="M20" s="290">
        <f t="shared" si="1"/>
        <v>0</v>
      </c>
      <c r="N20" s="300">
        <f>SUM(M19:M22)</f>
        <v>0</v>
      </c>
      <c r="O20" s="301">
        <f>IF(COUNTIF(L19:L22,"&gt;=0"),ROUND(AVERAGEIF(L19:L22,"&gt;=0"),3),0)</f>
        <v>0</v>
      </c>
    </row>
    <row r="21" spans="1:15" ht="16" thickBot="1" x14ac:dyDescent="0.4">
      <c r="A21" s="302" t="str">
        <f t="shared" si="0"/>
        <v/>
      </c>
      <c r="B21" s="237" t="s">
        <v>134</v>
      </c>
      <c r="C21" s="237">
        <v>3</v>
      </c>
      <c r="D21" s="238"/>
      <c r="E21" s="294"/>
      <c r="F21" s="235"/>
      <c r="G21" s="303" t="str">
        <f>IF($G$8&lt;&gt;"",$G$8,"")</f>
        <v/>
      </c>
      <c r="H21" s="304"/>
      <c r="I21" s="304"/>
      <c r="J21" s="305"/>
      <c r="K21" s="306"/>
      <c r="L21" s="307"/>
      <c r="M21" s="290">
        <f t="shared" si="1"/>
        <v>0</v>
      </c>
      <c r="N21" s="300">
        <f>SUM(M19:M22)</f>
        <v>0</v>
      </c>
      <c r="O21" s="308">
        <f>IF(COUNTIF(L19:L22,"&gt;=0"),ROUND(AVERAGEIF(L19:L22,"&gt;=0"),3),0)</f>
        <v>0</v>
      </c>
    </row>
    <row r="22" spans="1:15" ht="16" thickBot="1" x14ac:dyDescent="0.4">
      <c r="A22" s="309" t="str">
        <f t="shared" si="0"/>
        <v/>
      </c>
      <c r="B22" s="278" t="s">
        <v>134</v>
      </c>
      <c r="C22" s="278">
        <v>4</v>
      </c>
      <c r="D22" s="310"/>
      <c r="E22" s="311"/>
      <c r="F22" s="312"/>
      <c r="G22" s="313" t="str">
        <f>IF($G$9&lt;&gt;"",$G$9,"")</f>
        <v/>
      </c>
      <c r="H22" s="314"/>
      <c r="I22" s="314"/>
      <c r="J22" s="315"/>
      <c r="K22" s="316"/>
      <c r="L22" s="317"/>
      <c r="M22" s="290">
        <f t="shared" si="1"/>
        <v>0</v>
      </c>
      <c r="N22" s="318">
        <f>SUM(M19:M22)</f>
        <v>0</v>
      </c>
      <c r="O22" s="319">
        <f>IF(COUNTIF(L19:L22,"&gt;=0"),ROUND(AVERAGEIF(L19:L22,"&gt;=0"),3),0)</f>
        <v>0</v>
      </c>
    </row>
    <row r="23" spans="1:15" ht="16" thickBot="1" x14ac:dyDescent="0.4">
      <c r="A23" s="281" t="str">
        <f t="shared" si="0"/>
        <v/>
      </c>
      <c r="B23" s="282" t="s">
        <v>134</v>
      </c>
      <c r="C23" s="282">
        <v>1</v>
      </c>
      <c r="D23" s="283"/>
      <c r="E23" s="284"/>
      <c r="F23" s="285"/>
      <c r="G23" s="286"/>
      <c r="H23" s="287"/>
      <c r="I23" s="287"/>
      <c r="J23" s="322"/>
      <c r="K23" s="322"/>
      <c r="L23" s="289"/>
      <c r="M23" s="290">
        <f t="shared" si="1"/>
        <v>0</v>
      </c>
      <c r="N23" s="290">
        <f>SUM(M23:M26)</f>
        <v>0</v>
      </c>
      <c r="O23" s="291">
        <f>IF(COUNTIF(L23:L26,"&gt;=0"),ROUND(AVERAGEIF(L23:L26,"&gt;=0"),3),0)</f>
        <v>0</v>
      </c>
    </row>
    <row r="24" spans="1:15" ht="16" thickBot="1" x14ac:dyDescent="0.4">
      <c r="A24" s="292" t="str">
        <f t="shared" si="0"/>
        <v/>
      </c>
      <c r="B24" s="237" t="s">
        <v>134</v>
      </c>
      <c r="C24" s="237">
        <v>2</v>
      </c>
      <c r="D24" s="293"/>
      <c r="E24" s="294"/>
      <c r="F24" s="295"/>
      <c r="G24" s="303" t="str">
        <f>IF($G$7&lt;&gt;"",$G$7,"")</f>
        <v>Kür</v>
      </c>
      <c r="H24" s="323"/>
      <c r="I24" s="323"/>
      <c r="J24" s="298"/>
      <c r="K24" s="298"/>
      <c r="L24" s="324">
        <f>IF(COUNTBLANK(H24:I24)=0,AVERAGE(H24:I24),-0.000001)</f>
        <v>-9.9999999999999995E-7</v>
      </c>
      <c r="M24" s="290">
        <f t="shared" si="1"/>
        <v>0</v>
      </c>
      <c r="N24" s="300">
        <f>SUM(M23:M26)</f>
        <v>0</v>
      </c>
      <c r="O24" s="301">
        <f>IF(COUNTIF(L23:L26,"&gt;=0"),ROUND(AVERAGEIF(L23:L26,"&gt;=0"),3),0)</f>
        <v>0</v>
      </c>
    </row>
    <row r="25" spans="1:15" ht="16" thickBot="1" x14ac:dyDescent="0.4">
      <c r="A25" s="302" t="str">
        <f t="shared" si="0"/>
        <v/>
      </c>
      <c r="B25" s="237" t="s">
        <v>134</v>
      </c>
      <c r="C25" s="237">
        <v>3</v>
      </c>
      <c r="D25" s="238"/>
      <c r="E25" s="294"/>
      <c r="F25" s="235"/>
      <c r="G25" s="303" t="str">
        <f>IF($G$8&lt;&gt;"",$G$8,"")</f>
        <v/>
      </c>
      <c r="H25" s="304"/>
      <c r="I25" s="304"/>
      <c r="J25" s="305"/>
      <c r="K25" s="306"/>
      <c r="L25" s="307"/>
      <c r="M25" s="290">
        <f t="shared" si="1"/>
        <v>0</v>
      </c>
      <c r="N25" s="300">
        <f>SUM(M23:M26)</f>
        <v>0</v>
      </c>
      <c r="O25" s="308">
        <f>IF(COUNTIF(L23:L26,"&gt;=0"),ROUND(AVERAGEIF(L23:L26,"&gt;=0"),3),0)</f>
        <v>0</v>
      </c>
    </row>
    <row r="26" spans="1:15" ht="16" thickBot="1" x14ac:dyDescent="0.4">
      <c r="A26" s="309" t="str">
        <f t="shared" si="0"/>
        <v/>
      </c>
      <c r="B26" s="278" t="s">
        <v>134</v>
      </c>
      <c r="C26" s="278">
        <v>4</v>
      </c>
      <c r="D26" s="310"/>
      <c r="E26" s="311"/>
      <c r="F26" s="312"/>
      <c r="G26" s="313" t="str">
        <f>IF($G$9&lt;&gt;"",$G$9,"")</f>
        <v/>
      </c>
      <c r="H26" s="314"/>
      <c r="I26" s="314"/>
      <c r="J26" s="315"/>
      <c r="K26" s="316"/>
      <c r="L26" s="317"/>
      <c r="M26" s="290">
        <f t="shared" si="1"/>
        <v>0</v>
      </c>
      <c r="N26" s="318">
        <f>SUM(M23:M26)</f>
        <v>0</v>
      </c>
      <c r="O26" s="319">
        <f>IF(COUNTIF(L23:L26,"&gt;=0"),ROUND(AVERAGEIF(L23:L26,"&gt;=0"),3),0)</f>
        <v>0</v>
      </c>
    </row>
    <row r="27" spans="1:15" ht="16" thickBot="1" x14ac:dyDescent="0.4">
      <c r="A27" s="281" t="str">
        <f t="shared" si="0"/>
        <v/>
      </c>
      <c r="B27" s="282" t="s">
        <v>134</v>
      </c>
      <c r="C27" s="282">
        <v>1</v>
      </c>
      <c r="D27" s="283"/>
      <c r="E27" s="284"/>
      <c r="F27" s="285"/>
      <c r="G27" s="286"/>
      <c r="H27" s="287"/>
      <c r="I27" s="287"/>
      <c r="J27" s="322"/>
      <c r="K27" s="322"/>
      <c r="L27" s="289">
        <f>IF(COUNTBLANK(H27:I27)=0,AVERAGE(H27:I27),-0.000001)</f>
        <v>-9.9999999999999995E-7</v>
      </c>
      <c r="M27" s="290">
        <f t="shared" si="1"/>
        <v>0</v>
      </c>
      <c r="N27" s="290">
        <f>SUM(M27:M30)</f>
        <v>0</v>
      </c>
      <c r="O27" s="291">
        <f>IF(COUNTIF(L27:L30,"&gt;=0"),ROUND(AVERAGEIF(L27:L30,"&gt;=0"),3),0)</f>
        <v>0</v>
      </c>
    </row>
    <row r="28" spans="1:15" ht="16" thickBot="1" x14ac:dyDescent="0.4">
      <c r="A28" s="292" t="str">
        <f t="shared" si="0"/>
        <v/>
      </c>
      <c r="B28" s="237" t="s">
        <v>134</v>
      </c>
      <c r="C28" s="237">
        <v>2</v>
      </c>
      <c r="D28" s="293"/>
      <c r="E28" s="294"/>
      <c r="F28" s="295"/>
      <c r="G28" s="303" t="str">
        <f>IF($G$7&lt;&gt;"",$G$7,"")</f>
        <v>Kür</v>
      </c>
      <c r="H28" s="323"/>
      <c r="I28" s="323"/>
      <c r="J28" s="298"/>
      <c r="K28" s="298"/>
      <c r="L28" s="324">
        <f>IF(COUNTBLANK(H28:I28)=0,AVERAGE(H28:I28),-0.000001)</f>
        <v>-9.9999999999999995E-7</v>
      </c>
      <c r="M28" s="290">
        <f t="shared" si="1"/>
        <v>0</v>
      </c>
      <c r="N28" s="300">
        <f>SUM(M27:M30)</f>
        <v>0</v>
      </c>
      <c r="O28" s="301">
        <f>IF(COUNTIF(L27:L30,"&gt;=0"),ROUND(AVERAGEIF(L27:L30,"&gt;=0"),3),0)</f>
        <v>0</v>
      </c>
    </row>
    <row r="29" spans="1:15" ht="16" thickBot="1" x14ac:dyDescent="0.4">
      <c r="A29" s="302" t="str">
        <f t="shared" si="0"/>
        <v/>
      </c>
      <c r="B29" s="237" t="s">
        <v>134</v>
      </c>
      <c r="C29" s="237">
        <v>3</v>
      </c>
      <c r="D29" s="238"/>
      <c r="E29" s="294"/>
      <c r="F29" s="235"/>
      <c r="G29" s="303" t="str">
        <f>IF($G$8&lt;&gt;"",$G$8,"")</f>
        <v/>
      </c>
      <c r="H29" s="304"/>
      <c r="I29" s="304"/>
      <c r="J29" s="305"/>
      <c r="K29" s="306"/>
      <c r="L29" s="307"/>
      <c r="M29" s="290">
        <f t="shared" si="1"/>
        <v>0</v>
      </c>
      <c r="N29" s="300">
        <f>SUM(M27:M30)</f>
        <v>0</v>
      </c>
      <c r="O29" s="308">
        <f>IF(COUNTIF(L27:L30,"&gt;=0"),ROUND(AVERAGEIF(L27:L30,"&gt;=0"),3),0)</f>
        <v>0</v>
      </c>
    </row>
    <row r="30" spans="1:15" ht="16" thickBot="1" x14ac:dyDescent="0.4">
      <c r="A30" s="309" t="str">
        <f t="shared" si="0"/>
        <v/>
      </c>
      <c r="B30" s="278" t="s">
        <v>134</v>
      </c>
      <c r="C30" s="278">
        <v>4</v>
      </c>
      <c r="D30" s="310"/>
      <c r="E30" s="311"/>
      <c r="F30" s="312"/>
      <c r="G30" s="313" t="str">
        <f>IF($G$9&lt;&gt;"",$G$9,"")</f>
        <v/>
      </c>
      <c r="H30" s="314"/>
      <c r="I30" s="314"/>
      <c r="J30" s="315"/>
      <c r="K30" s="316"/>
      <c r="L30" s="317"/>
      <c r="M30" s="290">
        <f t="shared" si="1"/>
        <v>0</v>
      </c>
      <c r="N30" s="318">
        <f>SUM(M27:M30)</f>
        <v>0</v>
      </c>
      <c r="O30" s="319">
        <f>IF(COUNTIF(L27:L30,"&gt;=0"),ROUND(AVERAGEIF(L27:L30,"&gt;=0"),3),0)</f>
        <v>0</v>
      </c>
    </row>
    <row r="31" spans="1:15" ht="16" thickBot="1" x14ac:dyDescent="0.4">
      <c r="A31" s="281" t="str">
        <f t="shared" si="0"/>
        <v/>
      </c>
      <c r="B31" s="282" t="s">
        <v>134</v>
      </c>
      <c r="C31" s="282">
        <v>1</v>
      </c>
      <c r="D31" s="283"/>
      <c r="E31" s="284"/>
      <c r="F31" s="285"/>
      <c r="G31" s="286"/>
      <c r="H31" s="287"/>
      <c r="I31" s="287"/>
      <c r="J31" s="322"/>
      <c r="K31" s="322"/>
      <c r="L31" s="289"/>
      <c r="M31" s="290">
        <f t="shared" si="1"/>
        <v>0</v>
      </c>
      <c r="N31" s="290">
        <f>SUM(M31:M34)</f>
        <v>0</v>
      </c>
      <c r="O31" s="291">
        <f>IF(COUNTIF(L31:L34,"&gt;=0"),ROUND(AVERAGEIF(L31:L34,"&gt;=0"),3),0)</f>
        <v>0</v>
      </c>
    </row>
    <row r="32" spans="1:15" ht="16" thickBot="1" x14ac:dyDescent="0.4">
      <c r="A32" s="292" t="str">
        <f t="shared" si="0"/>
        <v/>
      </c>
      <c r="B32" s="237" t="s">
        <v>134</v>
      </c>
      <c r="C32" s="237">
        <v>2</v>
      </c>
      <c r="D32" s="293"/>
      <c r="E32" s="294"/>
      <c r="F32" s="295"/>
      <c r="G32" s="303" t="str">
        <f>IF($G$7&lt;&gt;"",$G$7,"")</f>
        <v>Kür</v>
      </c>
      <c r="H32" s="323"/>
      <c r="I32" s="323"/>
      <c r="J32" s="298"/>
      <c r="K32" s="298"/>
      <c r="L32" s="324">
        <f>IF(COUNTBLANK(H32:I32)=0,AVERAGE(H32:I32),-0.000001)</f>
        <v>-9.9999999999999995E-7</v>
      </c>
      <c r="M32" s="290">
        <f t="shared" si="1"/>
        <v>0</v>
      </c>
      <c r="N32" s="300">
        <f>SUM(M31:M34)</f>
        <v>0</v>
      </c>
      <c r="O32" s="301">
        <f>IF(COUNTIF(L31:L34,"&gt;=0"),ROUND(AVERAGEIF(L31:L34,"&gt;=0"),3),0)</f>
        <v>0</v>
      </c>
    </row>
    <row r="33" spans="1:15" ht="16" thickBot="1" x14ac:dyDescent="0.4">
      <c r="A33" s="302" t="str">
        <f t="shared" si="0"/>
        <v/>
      </c>
      <c r="B33" s="237" t="s">
        <v>134</v>
      </c>
      <c r="C33" s="237">
        <v>3</v>
      </c>
      <c r="D33" s="238"/>
      <c r="E33" s="294"/>
      <c r="F33" s="235"/>
      <c r="G33" s="303" t="str">
        <f>IF($G$8&lt;&gt;"",$G$8,"")</f>
        <v/>
      </c>
      <c r="H33" s="304"/>
      <c r="I33" s="304"/>
      <c r="J33" s="305"/>
      <c r="K33" s="306"/>
      <c r="L33" s="307"/>
      <c r="M33" s="290">
        <f t="shared" si="1"/>
        <v>0</v>
      </c>
      <c r="N33" s="300">
        <f>SUM(M31:M34)</f>
        <v>0</v>
      </c>
      <c r="O33" s="308">
        <f>IF(COUNTIF(L31:L34,"&gt;=0"),ROUND(AVERAGEIF(L31:L34,"&gt;=0"),3),0)</f>
        <v>0</v>
      </c>
    </row>
    <row r="34" spans="1:15" ht="16" thickBot="1" x14ac:dyDescent="0.4">
      <c r="A34" s="309" t="str">
        <f t="shared" si="0"/>
        <v/>
      </c>
      <c r="B34" s="278" t="s">
        <v>134</v>
      </c>
      <c r="C34" s="278">
        <v>4</v>
      </c>
      <c r="D34" s="310"/>
      <c r="E34" s="311"/>
      <c r="F34" s="312"/>
      <c r="G34" s="313" t="str">
        <f>IF($G$9&lt;&gt;"",$G$9,"")</f>
        <v/>
      </c>
      <c r="H34" s="314"/>
      <c r="I34" s="314"/>
      <c r="J34" s="315"/>
      <c r="K34" s="316"/>
      <c r="L34" s="317"/>
      <c r="M34" s="290">
        <f t="shared" si="1"/>
        <v>0</v>
      </c>
      <c r="N34" s="318">
        <f>SUM(M31:M34)</f>
        <v>0</v>
      </c>
      <c r="O34" s="319">
        <f>IF(COUNTIF(L31:L34,"&gt;=0"),ROUND(AVERAGEIF(L31:L34,"&gt;=0"),3),0)</f>
        <v>0</v>
      </c>
    </row>
    <row r="35" spans="1:15" ht="16" thickBot="1" x14ac:dyDescent="0.4">
      <c r="A35" s="281" t="str">
        <f t="shared" si="0"/>
        <v/>
      </c>
      <c r="B35" s="282" t="s">
        <v>134</v>
      </c>
      <c r="C35" s="282">
        <v>1</v>
      </c>
      <c r="D35" s="283"/>
      <c r="E35" s="284"/>
      <c r="F35" s="285"/>
      <c r="G35" s="286"/>
      <c r="H35" s="287"/>
      <c r="I35" s="287"/>
      <c r="J35" s="322"/>
      <c r="K35" s="322"/>
      <c r="L35" s="289"/>
      <c r="M35" s="290">
        <f t="shared" si="1"/>
        <v>0</v>
      </c>
      <c r="N35" s="290">
        <f>SUM(M35:M38)</f>
        <v>0</v>
      </c>
      <c r="O35" s="291">
        <f>IF(COUNTIF(L35:L38,"&gt;=0"),ROUND(AVERAGEIF(L35:L38,"&gt;=0"),3),0)</f>
        <v>0</v>
      </c>
    </row>
    <row r="36" spans="1:15" ht="16" thickBot="1" x14ac:dyDescent="0.4">
      <c r="A36" s="292" t="str">
        <f t="shared" si="0"/>
        <v/>
      </c>
      <c r="B36" s="237" t="s">
        <v>134</v>
      </c>
      <c r="C36" s="237">
        <v>2</v>
      </c>
      <c r="D36" s="293"/>
      <c r="E36" s="294"/>
      <c r="F36" s="295"/>
      <c r="G36" s="296" t="str">
        <f>IF($G$7&lt;&gt;"",$G$7,"")</f>
        <v>Kür</v>
      </c>
      <c r="H36" s="297"/>
      <c r="I36" s="297"/>
      <c r="J36" s="298"/>
      <c r="K36" s="298"/>
      <c r="L36" s="299">
        <f>IF(COUNTBLANK(H36:I36)=0,AVERAGE(H36:I36),-0.000001)</f>
        <v>-9.9999999999999995E-7</v>
      </c>
      <c r="M36" s="290">
        <f t="shared" si="1"/>
        <v>0</v>
      </c>
      <c r="N36" s="300">
        <f>SUM(M35:M38)</f>
        <v>0</v>
      </c>
      <c r="O36" s="301">
        <f>IF(COUNTIF(L35:L38,"&gt;=0"),ROUND(AVERAGEIF(L35:L38,"&gt;=0"),3),0)</f>
        <v>0</v>
      </c>
    </row>
    <row r="37" spans="1:15" ht="16" thickBot="1" x14ac:dyDescent="0.4">
      <c r="A37" s="302" t="str">
        <f t="shared" si="0"/>
        <v/>
      </c>
      <c r="B37" s="237" t="s">
        <v>134</v>
      </c>
      <c r="C37" s="237">
        <v>3</v>
      </c>
      <c r="D37" s="238"/>
      <c r="E37" s="294"/>
      <c r="F37" s="235"/>
      <c r="G37" s="303" t="str">
        <f>IF($G$8&lt;&gt;"",$G$8,"")</f>
        <v/>
      </c>
      <c r="H37" s="304"/>
      <c r="I37" s="304"/>
      <c r="J37" s="305"/>
      <c r="K37" s="306"/>
      <c r="L37" s="307"/>
      <c r="M37" s="290">
        <f t="shared" si="1"/>
        <v>0</v>
      </c>
      <c r="N37" s="300">
        <f>SUM(M35:M38)</f>
        <v>0</v>
      </c>
      <c r="O37" s="308">
        <f>IF(COUNTIF(L35:L38,"&gt;=0"),ROUND(AVERAGEIF(L35:L38,"&gt;=0"),3),0)</f>
        <v>0</v>
      </c>
    </row>
    <row r="38" spans="1:15" ht="16" thickBot="1" x14ac:dyDescent="0.4">
      <c r="A38" s="309" t="str">
        <f t="shared" si="0"/>
        <v/>
      </c>
      <c r="B38" s="278" t="s">
        <v>134</v>
      </c>
      <c r="C38" s="278">
        <v>4</v>
      </c>
      <c r="D38" s="310"/>
      <c r="E38" s="311"/>
      <c r="F38" s="312"/>
      <c r="G38" s="313" t="str">
        <f>IF($G$9&lt;&gt;"",$G$9,"")</f>
        <v/>
      </c>
      <c r="H38" s="314"/>
      <c r="I38" s="314"/>
      <c r="J38" s="315"/>
      <c r="K38" s="316"/>
      <c r="L38" s="317"/>
      <c r="M38" s="290">
        <f t="shared" si="1"/>
        <v>0</v>
      </c>
      <c r="N38" s="318">
        <f>SUM(M35:M38)</f>
        <v>0</v>
      </c>
      <c r="O38" s="319">
        <f>IF(COUNTIF(L35:L38,"&gt;=0"),ROUND(AVERAGEIF(L35:L38,"&gt;=0"),3),0)</f>
        <v>0</v>
      </c>
    </row>
    <row r="39" spans="1:15" ht="16" thickBot="1" x14ac:dyDescent="0.4">
      <c r="A39" s="281" t="str">
        <f t="shared" si="0"/>
        <v/>
      </c>
      <c r="B39" s="282" t="s">
        <v>134</v>
      </c>
      <c r="C39" s="282">
        <v>1</v>
      </c>
      <c r="D39" s="283"/>
      <c r="E39" s="284"/>
      <c r="F39" s="285"/>
      <c r="G39" s="286"/>
      <c r="H39" s="287"/>
      <c r="I39" s="287"/>
      <c r="J39" s="322"/>
      <c r="K39" s="322"/>
      <c r="L39" s="289"/>
      <c r="M39" s="290">
        <f t="shared" si="1"/>
        <v>0</v>
      </c>
      <c r="N39" s="290">
        <f>SUM(M39:M42)</f>
        <v>0</v>
      </c>
      <c r="O39" s="291">
        <f>IF(COUNTIF(L39:L42,"&gt;=0"),ROUND(AVERAGEIF(L39:L42,"&gt;=0"),3),0)</f>
        <v>0</v>
      </c>
    </row>
    <row r="40" spans="1:15" ht="16" thickBot="1" x14ac:dyDescent="0.4">
      <c r="A40" s="292" t="str">
        <f t="shared" si="0"/>
        <v/>
      </c>
      <c r="B40" s="237" t="s">
        <v>134</v>
      </c>
      <c r="C40" s="237">
        <v>2</v>
      </c>
      <c r="D40" s="293"/>
      <c r="E40" s="294"/>
      <c r="F40" s="295"/>
      <c r="G40" s="303" t="str">
        <f>IF($G$7&lt;&gt;"",$G$7,"")</f>
        <v>Kür</v>
      </c>
      <c r="H40" s="323"/>
      <c r="I40" s="323"/>
      <c r="J40" s="298"/>
      <c r="K40" s="298"/>
      <c r="L40" s="324">
        <f>IF(COUNTBLANK(H40:I40)=0,AVERAGE(H40:I40),-0.000001)</f>
        <v>-9.9999999999999995E-7</v>
      </c>
      <c r="M40" s="290">
        <f t="shared" si="1"/>
        <v>0</v>
      </c>
      <c r="N40" s="300">
        <f>SUM(M39:M42)</f>
        <v>0</v>
      </c>
      <c r="O40" s="301">
        <f>IF(COUNTIF(L39:L42,"&gt;=0"),ROUND(AVERAGEIF(L39:L42,"&gt;=0"),3),0)</f>
        <v>0</v>
      </c>
    </row>
    <row r="41" spans="1:15" ht="16" thickBot="1" x14ac:dyDescent="0.4">
      <c r="A41" s="302" t="str">
        <f t="shared" si="0"/>
        <v/>
      </c>
      <c r="B41" s="237" t="s">
        <v>134</v>
      </c>
      <c r="C41" s="237">
        <v>3</v>
      </c>
      <c r="D41" s="238"/>
      <c r="E41" s="294"/>
      <c r="F41" s="235"/>
      <c r="G41" s="303" t="str">
        <f>IF($G$8&lt;&gt;"",$G$8,"")</f>
        <v/>
      </c>
      <c r="H41" s="304"/>
      <c r="I41" s="304"/>
      <c r="J41" s="305"/>
      <c r="K41" s="306"/>
      <c r="L41" s="307"/>
      <c r="M41" s="290">
        <f t="shared" si="1"/>
        <v>0</v>
      </c>
      <c r="N41" s="300">
        <f>SUM(M39:M42)</f>
        <v>0</v>
      </c>
      <c r="O41" s="308">
        <f>IF(COUNTIF(L39:L42,"&gt;=0"),ROUND(AVERAGEIF(L39:L42,"&gt;=0"),3),0)</f>
        <v>0</v>
      </c>
    </row>
    <row r="42" spans="1:15" ht="16" thickBot="1" x14ac:dyDescent="0.4">
      <c r="A42" s="309" t="str">
        <f t="shared" si="0"/>
        <v/>
      </c>
      <c r="B42" s="278" t="s">
        <v>134</v>
      </c>
      <c r="C42" s="278">
        <v>4</v>
      </c>
      <c r="D42" s="310"/>
      <c r="E42" s="311"/>
      <c r="F42" s="312"/>
      <c r="G42" s="313" t="str">
        <f>IF($G$9&lt;&gt;"",$G$9,"")</f>
        <v/>
      </c>
      <c r="H42" s="314"/>
      <c r="I42" s="314"/>
      <c r="J42" s="315"/>
      <c r="K42" s="316"/>
      <c r="L42" s="317"/>
      <c r="M42" s="290">
        <f t="shared" si="1"/>
        <v>0</v>
      </c>
      <c r="N42" s="318">
        <f>SUM(M39:M42)</f>
        <v>0</v>
      </c>
      <c r="O42" s="319">
        <f>IF(COUNTIF(L39:L42,"&gt;=0"),ROUND(AVERAGEIF(L39:L42,"&gt;=0"),3),0)</f>
        <v>0</v>
      </c>
    </row>
    <row r="43" spans="1:15" ht="16" thickBot="1" x14ac:dyDescent="0.4">
      <c r="A43" s="281" t="str">
        <f t="shared" si="0"/>
        <v/>
      </c>
      <c r="B43" s="282" t="s">
        <v>134</v>
      </c>
      <c r="C43" s="282">
        <v>1</v>
      </c>
      <c r="D43" s="283"/>
      <c r="E43" s="284"/>
      <c r="F43" s="285"/>
      <c r="G43" s="286"/>
      <c r="H43" s="287"/>
      <c r="I43" s="287"/>
      <c r="J43" s="322"/>
      <c r="K43" s="322"/>
      <c r="L43" s="289"/>
      <c r="M43" s="290">
        <f t="shared" si="1"/>
        <v>0</v>
      </c>
      <c r="N43" s="290">
        <f>SUM(M43:M46)</f>
        <v>0</v>
      </c>
      <c r="O43" s="291">
        <f>IF(COUNTIF(L43:L46,"&gt;=0"),ROUND(AVERAGEIF(L43:L46,"&gt;=0"),3),0)</f>
        <v>0</v>
      </c>
    </row>
    <row r="44" spans="1:15" ht="16" thickBot="1" x14ac:dyDescent="0.4">
      <c r="A44" s="292" t="str">
        <f t="shared" si="0"/>
        <v/>
      </c>
      <c r="B44" s="237" t="s">
        <v>134</v>
      </c>
      <c r="C44" s="237">
        <v>2</v>
      </c>
      <c r="D44" s="293"/>
      <c r="E44" s="294"/>
      <c r="F44" s="295"/>
      <c r="G44" s="303" t="str">
        <f>IF($G$7&lt;&gt;"",$G$7,"")</f>
        <v>Kür</v>
      </c>
      <c r="H44" s="323"/>
      <c r="I44" s="323"/>
      <c r="J44" s="298"/>
      <c r="K44" s="298"/>
      <c r="L44" s="324">
        <f>IF(COUNTBLANK(H44:I44)=0,AVERAGE(H44:I44),-0.000001)</f>
        <v>-9.9999999999999995E-7</v>
      </c>
      <c r="M44" s="290">
        <f t="shared" si="1"/>
        <v>0</v>
      </c>
      <c r="N44" s="300">
        <f>SUM(M43:M46)</f>
        <v>0</v>
      </c>
      <c r="O44" s="301">
        <f>IF(COUNTIF(L43:L46,"&gt;=0"),ROUND(AVERAGEIF(L43:L46,"&gt;=0"),3),0)</f>
        <v>0</v>
      </c>
    </row>
    <row r="45" spans="1:15" ht="16" thickBot="1" x14ac:dyDescent="0.4">
      <c r="A45" s="302" t="str">
        <f t="shared" si="0"/>
        <v/>
      </c>
      <c r="B45" s="237" t="s">
        <v>134</v>
      </c>
      <c r="C45" s="237">
        <v>3</v>
      </c>
      <c r="D45" s="238"/>
      <c r="E45" s="294"/>
      <c r="F45" s="235"/>
      <c r="G45" s="303" t="str">
        <f>IF($G$8&lt;&gt;"",$G$8,"")</f>
        <v/>
      </c>
      <c r="H45" s="304"/>
      <c r="I45" s="304"/>
      <c r="J45" s="305"/>
      <c r="K45" s="306"/>
      <c r="L45" s="307"/>
      <c r="M45" s="290">
        <f t="shared" si="1"/>
        <v>0</v>
      </c>
      <c r="N45" s="300">
        <f>SUM(M43:M46)</f>
        <v>0</v>
      </c>
      <c r="O45" s="308">
        <f>IF(COUNTIF(L43:L46,"&gt;=0"),ROUND(AVERAGEIF(L43:L46,"&gt;=0"),3),0)</f>
        <v>0</v>
      </c>
    </row>
    <row r="46" spans="1:15" ht="16" thickBot="1" x14ac:dyDescent="0.4">
      <c r="A46" s="309" t="str">
        <f t="shared" si="0"/>
        <v/>
      </c>
      <c r="B46" s="278" t="s">
        <v>134</v>
      </c>
      <c r="C46" s="278">
        <v>4</v>
      </c>
      <c r="D46" s="310"/>
      <c r="E46" s="311"/>
      <c r="F46" s="312"/>
      <c r="G46" s="313" t="str">
        <f>IF($G$9&lt;&gt;"",$G$9,"")</f>
        <v/>
      </c>
      <c r="H46" s="314"/>
      <c r="I46" s="314"/>
      <c r="J46" s="315"/>
      <c r="K46" s="316"/>
      <c r="L46" s="317"/>
      <c r="M46" s="290">
        <f t="shared" si="1"/>
        <v>0</v>
      </c>
      <c r="N46" s="318">
        <f>SUM(M43:M46)</f>
        <v>0</v>
      </c>
      <c r="O46" s="319">
        <f>IF(COUNTIF(L43:L46,"&gt;=0"),ROUND(AVERAGEIF(L43:L46,"&gt;=0"),3),0)</f>
        <v>0</v>
      </c>
    </row>
    <row r="47" spans="1:15" ht="16" thickBot="1" x14ac:dyDescent="0.4">
      <c r="A47" s="281" t="str">
        <f t="shared" si="0"/>
        <v/>
      </c>
      <c r="B47" s="282" t="s">
        <v>134</v>
      </c>
      <c r="C47" s="282">
        <v>1</v>
      </c>
      <c r="D47" s="283"/>
      <c r="E47" s="284"/>
      <c r="F47" s="285"/>
      <c r="G47" s="286"/>
      <c r="H47" s="287"/>
      <c r="I47" s="287"/>
      <c r="J47" s="322"/>
      <c r="K47" s="322"/>
      <c r="L47" s="289"/>
      <c r="M47" s="290">
        <f t="shared" si="1"/>
        <v>0</v>
      </c>
      <c r="N47" s="290">
        <f>SUM(M47:M50)</f>
        <v>0</v>
      </c>
      <c r="O47" s="291">
        <f>IF(COUNTIF(L47:L50,"&gt;=0"),ROUND(AVERAGEIF(L47:L50,"&gt;=0"),3),0)</f>
        <v>0</v>
      </c>
    </row>
    <row r="48" spans="1:15" ht="16" thickBot="1" x14ac:dyDescent="0.4">
      <c r="A48" s="292" t="str">
        <f t="shared" si="0"/>
        <v/>
      </c>
      <c r="B48" s="237" t="s">
        <v>134</v>
      </c>
      <c r="C48" s="237">
        <v>2</v>
      </c>
      <c r="D48" s="293"/>
      <c r="E48" s="294"/>
      <c r="F48" s="295"/>
      <c r="G48" s="303" t="str">
        <f>IF($G$7&lt;&gt;"",$G$7,"")</f>
        <v>Kür</v>
      </c>
      <c r="H48" s="323"/>
      <c r="I48" s="323"/>
      <c r="J48" s="298"/>
      <c r="K48" s="298"/>
      <c r="L48" s="324">
        <f>IF(COUNTBLANK(H48:I48)=0,AVERAGE(H48:I48),-0.000001)</f>
        <v>-9.9999999999999995E-7</v>
      </c>
      <c r="M48" s="290">
        <f t="shared" si="1"/>
        <v>0</v>
      </c>
      <c r="N48" s="300">
        <f>SUM(M47:M50)</f>
        <v>0</v>
      </c>
      <c r="O48" s="301">
        <f>IF(COUNTIF(L47:L50,"&gt;=0"),ROUND(AVERAGEIF(L47:L50,"&gt;=0"),3),0)</f>
        <v>0</v>
      </c>
    </row>
    <row r="49" spans="1:15" ht="16" thickBot="1" x14ac:dyDescent="0.4">
      <c r="A49" s="302" t="str">
        <f t="shared" si="0"/>
        <v/>
      </c>
      <c r="B49" s="237" t="s">
        <v>134</v>
      </c>
      <c r="C49" s="237">
        <v>3</v>
      </c>
      <c r="D49" s="238"/>
      <c r="E49" s="294"/>
      <c r="F49" s="235"/>
      <c r="G49" s="303" t="str">
        <f>IF($G$8&lt;&gt;"",$G$8,"")</f>
        <v/>
      </c>
      <c r="H49" s="304"/>
      <c r="I49" s="304"/>
      <c r="J49" s="305"/>
      <c r="K49" s="306"/>
      <c r="L49" s="307"/>
      <c r="M49" s="290">
        <f t="shared" si="1"/>
        <v>0</v>
      </c>
      <c r="N49" s="300">
        <f>SUM(M47:M50)</f>
        <v>0</v>
      </c>
      <c r="O49" s="308">
        <f>IF(COUNTIF(L47:L50,"&gt;=0"),ROUND(AVERAGEIF(L47:L50,"&gt;=0"),3),0)</f>
        <v>0</v>
      </c>
    </row>
    <row r="50" spans="1:15" ht="16" thickBot="1" x14ac:dyDescent="0.4">
      <c r="A50" s="309" t="str">
        <f t="shared" si="0"/>
        <v/>
      </c>
      <c r="B50" s="278" t="s">
        <v>134</v>
      </c>
      <c r="C50" s="278">
        <v>4</v>
      </c>
      <c r="D50" s="310"/>
      <c r="E50" s="311"/>
      <c r="F50" s="312"/>
      <c r="G50" s="313" t="str">
        <f>IF($G$9&lt;&gt;"",$G$9,"")</f>
        <v/>
      </c>
      <c r="H50" s="314"/>
      <c r="I50" s="314"/>
      <c r="J50" s="315"/>
      <c r="K50" s="316"/>
      <c r="L50" s="317"/>
      <c r="M50" s="290">
        <f t="shared" si="1"/>
        <v>0</v>
      </c>
      <c r="N50" s="318">
        <f>SUM(M47:M50)</f>
        <v>0</v>
      </c>
      <c r="O50" s="319">
        <f>IF(COUNTIF(L47:L50,"&gt;=0"),ROUND(AVERAGEIF(L47:L50,"&gt;=0"),3),0)</f>
        <v>0</v>
      </c>
    </row>
    <row r="51" spans="1:15" ht="16" thickBot="1" x14ac:dyDescent="0.4">
      <c r="A51" s="281" t="str">
        <f t="shared" si="0"/>
        <v/>
      </c>
      <c r="B51" s="282" t="s">
        <v>134</v>
      </c>
      <c r="C51" s="282">
        <v>1</v>
      </c>
      <c r="D51" s="283"/>
      <c r="E51" s="284"/>
      <c r="F51" s="285"/>
      <c r="G51" s="286"/>
      <c r="H51" s="287"/>
      <c r="I51" s="287"/>
      <c r="J51" s="298"/>
      <c r="K51" s="288"/>
      <c r="L51" s="289"/>
      <c r="M51" s="290">
        <f t="shared" si="1"/>
        <v>0</v>
      </c>
      <c r="N51" s="290">
        <f>SUM(M51:M54)</f>
        <v>0</v>
      </c>
      <c r="O51" s="291">
        <f>IF(COUNTIF(L51:L54,"&gt;=0"),ROUND(AVERAGEIF(L51:L54,"&gt;=0"),3),0)</f>
        <v>0</v>
      </c>
    </row>
    <row r="52" spans="1:15" ht="16" thickBot="1" x14ac:dyDescent="0.4">
      <c r="A52" s="292" t="str">
        <f t="shared" si="0"/>
        <v/>
      </c>
      <c r="B52" s="237" t="s">
        <v>134</v>
      </c>
      <c r="C52" s="237">
        <v>2</v>
      </c>
      <c r="D52" s="293"/>
      <c r="E52" s="294"/>
      <c r="F52" s="295"/>
      <c r="G52" s="303" t="str">
        <f>IF($G$7&lt;&gt;"",$G$7,"")</f>
        <v>Kür</v>
      </c>
      <c r="H52" s="323"/>
      <c r="I52" s="323"/>
      <c r="J52" s="298"/>
      <c r="K52" s="298"/>
      <c r="L52" s="324">
        <f>IF(COUNTBLANK(H52:I52)=0,AVERAGE(H52:I52),-0.000001)</f>
        <v>-9.9999999999999995E-7</v>
      </c>
      <c r="M52" s="290">
        <f t="shared" si="1"/>
        <v>0</v>
      </c>
      <c r="N52" s="300">
        <f>SUM(M51:M54)</f>
        <v>0</v>
      </c>
      <c r="O52" s="301">
        <f>IF(COUNTIF(L51:L54,"&gt;=0"),ROUND(AVERAGEIF(L51:L54,"&gt;=0"),3),0)</f>
        <v>0</v>
      </c>
    </row>
    <row r="53" spans="1:15" ht="16" thickBot="1" x14ac:dyDescent="0.4">
      <c r="A53" s="302" t="str">
        <f t="shared" si="0"/>
        <v/>
      </c>
      <c r="B53" s="237" t="s">
        <v>134</v>
      </c>
      <c r="C53" s="237">
        <v>3</v>
      </c>
      <c r="D53" s="238"/>
      <c r="E53" s="294"/>
      <c r="F53" s="235"/>
      <c r="G53" s="303" t="str">
        <f>IF($G$8&lt;&gt;"",$G$8,"")</f>
        <v/>
      </c>
      <c r="H53" s="304"/>
      <c r="I53" s="304"/>
      <c r="J53" s="305"/>
      <c r="K53" s="306"/>
      <c r="L53" s="307"/>
      <c r="M53" s="290">
        <f t="shared" si="1"/>
        <v>0</v>
      </c>
      <c r="N53" s="300">
        <f>SUM(M51:M54)</f>
        <v>0</v>
      </c>
      <c r="O53" s="308">
        <f>IF(COUNTIF(L51:L54,"&gt;=0"),ROUND(AVERAGEIF(L51:L54,"&gt;=0"),3),0)</f>
        <v>0</v>
      </c>
    </row>
    <row r="54" spans="1:15" ht="16" thickBot="1" x14ac:dyDescent="0.4">
      <c r="A54" s="309" t="str">
        <f t="shared" si="0"/>
        <v/>
      </c>
      <c r="B54" s="278" t="s">
        <v>134</v>
      </c>
      <c r="C54" s="278">
        <v>4</v>
      </c>
      <c r="D54" s="310"/>
      <c r="E54" s="311"/>
      <c r="F54" s="312"/>
      <c r="G54" s="313" t="str">
        <f>IF($G$9&lt;&gt;"",$G$9,"")</f>
        <v/>
      </c>
      <c r="H54" s="314"/>
      <c r="I54" s="314"/>
      <c r="J54" s="315"/>
      <c r="K54" s="316"/>
      <c r="L54" s="317"/>
      <c r="M54" s="290">
        <f t="shared" si="1"/>
        <v>0</v>
      </c>
      <c r="N54" s="318">
        <f>SUM(M51:M54)</f>
        <v>0</v>
      </c>
      <c r="O54" s="319">
        <f>IF(COUNTIF(L51:L54,"&gt;=0"),ROUND(AVERAGEIF(L51:L54,"&gt;=0"),3),0)</f>
        <v>0</v>
      </c>
    </row>
    <row r="55" spans="1:15" ht="16" thickBot="1" x14ac:dyDescent="0.4">
      <c r="A55" s="281" t="str">
        <f t="shared" si="0"/>
        <v/>
      </c>
      <c r="B55" s="282" t="s">
        <v>134</v>
      </c>
      <c r="C55" s="282">
        <v>1</v>
      </c>
      <c r="D55" s="283"/>
      <c r="E55" s="284"/>
      <c r="F55" s="285"/>
      <c r="G55" s="286"/>
      <c r="H55" s="287"/>
      <c r="I55" s="287"/>
      <c r="J55" s="322"/>
      <c r="K55" s="322"/>
      <c r="L55" s="289"/>
      <c r="M55" s="290">
        <f t="shared" si="1"/>
        <v>0</v>
      </c>
      <c r="N55" s="290">
        <f>SUM(M55:M58)</f>
        <v>0</v>
      </c>
      <c r="O55" s="291">
        <f>IF(COUNTIF(L55:L58,"&gt;=0"),ROUND(AVERAGEIF(L55:L58,"&gt;=0"),3),0)</f>
        <v>0</v>
      </c>
    </row>
    <row r="56" spans="1:15" ht="16" thickBot="1" x14ac:dyDescent="0.4">
      <c r="A56" s="292" t="str">
        <f t="shared" si="0"/>
        <v/>
      </c>
      <c r="B56" s="237" t="s">
        <v>134</v>
      </c>
      <c r="C56" s="237">
        <v>2</v>
      </c>
      <c r="D56" s="293"/>
      <c r="E56" s="294"/>
      <c r="F56" s="295"/>
      <c r="G56" s="303" t="str">
        <f>IF($G$7&lt;&gt;"",$G$7,"")</f>
        <v>Kür</v>
      </c>
      <c r="H56" s="323"/>
      <c r="I56" s="323"/>
      <c r="J56" s="298"/>
      <c r="K56" s="298"/>
      <c r="L56" s="324">
        <f>IF(COUNTBLANK(H56:I56)=0,AVERAGE(H56:I56),-0.000001)</f>
        <v>-9.9999999999999995E-7</v>
      </c>
      <c r="M56" s="290">
        <f t="shared" si="1"/>
        <v>0</v>
      </c>
      <c r="N56" s="300">
        <f>SUM(M55:M58)</f>
        <v>0</v>
      </c>
      <c r="O56" s="301">
        <f>IF(COUNTIF(L55:L58,"&gt;=0"),ROUND(AVERAGEIF(L55:L58,"&gt;=0"),3),0)</f>
        <v>0</v>
      </c>
    </row>
    <row r="57" spans="1:15" ht="16" thickBot="1" x14ac:dyDescent="0.4">
      <c r="A57" s="302" t="str">
        <f t="shared" si="0"/>
        <v/>
      </c>
      <c r="B57" s="237" t="s">
        <v>134</v>
      </c>
      <c r="C57" s="237">
        <v>3</v>
      </c>
      <c r="D57" s="238"/>
      <c r="E57" s="294"/>
      <c r="F57" s="235"/>
      <c r="G57" s="303" t="str">
        <f>IF($G$8&lt;&gt;"",$G$8,"")</f>
        <v/>
      </c>
      <c r="H57" s="304"/>
      <c r="I57" s="304"/>
      <c r="J57" s="305"/>
      <c r="K57" s="306"/>
      <c r="L57" s="307"/>
      <c r="M57" s="290">
        <f t="shared" si="1"/>
        <v>0</v>
      </c>
      <c r="N57" s="300">
        <f>SUM(M55:M58)</f>
        <v>0</v>
      </c>
      <c r="O57" s="308">
        <f>IF(COUNTIF(L55:L58,"&gt;=0"),ROUND(AVERAGEIF(L55:L58,"&gt;=0"),3),0)</f>
        <v>0</v>
      </c>
    </row>
    <row r="58" spans="1:15" ht="16" thickBot="1" x14ac:dyDescent="0.4">
      <c r="A58" s="309" t="str">
        <f t="shared" si="0"/>
        <v/>
      </c>
      <c r="B58" s="278" t="s">
        <v>134</v>
      </c>
      <c r="C58" s="278">
        <v>4</v>
      </c>
      <c r="D58" s="310"/>
      <c r="E58" s="311"/>
      <c r="F58" s="312"/>
      <c r="G58" s="313" t="str">
        <f>IF($G$9&lt;&gt;"",$G$9,"")</f>
        <v/>
      </c>
      <c r="H58" s="314"/>
      <c r="I58" s="314"/>
      <c r="J58" s="315"/>
      <c r="K58" s="316"/>
      <c r="L58" s="317"/>
      <c r="M58" s="290">
        <f t="shared" si="1"/>
        <v>0</v>
      </c>
      <c r="N58" s="318">
        <f>SUM(M55:M58)</f>
        <v>0</v>
      </c>
      <c r="O58" s="319">
        <f>IF(COUNTIF(L55:L58,"&gt;=0"),ROUND(AVERAGEIF(L55:L58,"&gt;=0"),3),0)</f>
        <v>0</v>
      </c>
    </row>
    <row r="59" spans="1:15" ht="16" thickBot="1" x14ac:dyDescent="0.4">
      <c r="A59" s="281" t="str">
        <f t="shared" si="0"/>
        <v/>
      </c>
      <c r="B59" s="282" t="s">
        <v>134</v>
      </c>
      <c r="C59" s="282">
        <v>1</v>
      </c>
      <c r="D59" s="283"/>
      <c r="E59" s="284"/>
      <c r="F59" s="285"/>
      <c r="G59" s="286"/>
      <c r="H59" s="287"/>
      <c r="I59" s="287"/>
      <c r="J59" s="322"/>
      <c r="K59" s="322"/>
      <c r="L59" s="289"/>
      <c r="M59" s="290">
        <f t="shared" si="1"/>
        <v>0</v>
      </c>
      <c r="N59" s="290">
        <f>SUM(M59:M62)</f>
        <v>0</v>
      </c>
      <c r="O59" s="291">
        <f>IF(COUNTIF(L59:L62,"&gt;=0"),ROUND(AVERAGEIF(L59:L62,"&gt;=0"),3),0)</f>
        <v>0</v>
      </c>
    </row>
    <row r="60" spans="1:15" ht="16" thickBot="1" x14ac:dyDescent="0.4">
      <c r="A60" s="292" t="str">
        <f t="shared" si="0"/>
        <v/>
      </c>
      <c r="B60" s="237" t="s">
        <v>134</v>
      </c>
      <c r="C60" s="237">
        <v>2</v>
      </c>
      <c r="D60" s="293"/>
      <c r="E60" s="294"/>
      <c r="F60" s="295"/>
      <c r="G60" s="303" t="str">
        <f>IF($G$7&lt;&gt;"",$G$7,"")</f>
        <v>Kür</v>
      </c>
      <c r="H60" s="323"/>
      <c r="I60" s="323"/>
      <c r="J60" s="298"/>
      <c r="K60" s="298"/>
      <c r="L60" s="324">
        <f>IF(COUNTBLANK(H60:I60)=0,AVERAGE(H60:I60),-0.000001)</f>
        <v>-9.9999999999999995E-7</v>
      </c>
      <c r="M60" s="290">
        <f t="shared" si="1"/>
        <v>0</v>
      </c>
      <c r="N60" s="300">
        <f>SUM(M59:M62)</f>
        <v>0</v>
      </c>
      <c r="O60" s="301">
        <f>IF(COUNTIF(L59:L62,"&gt;=0"),ROUND(AVERAGEIF(L59:L62,"&gt;=0"),3),0)</f>
        <v>0</v>
      </c>
    </row>
    <row r="61" spans="1:15" ht="16" thickBot="1" x14ac:dyDescent="0.4">
      <c r="A61" s="302" t="str">
        <f t="shared" si="0"/>
        <v/>
      </c>
      <c r="B61" s="237" t="s">
        <v>134</v>
      </c>
      <c r="C61" s="237">
        <v>3</v>
      </c>
      <c r="D61" s="238"/>
      <c r="E61" s="294"/>
      <c r="F61" s="235"/>
      <c r="G61" s="303" t="str">
        <f>IF($G$8&lt;&gt;"",$G$8,"")</f>
        <v/>
      </c>
      <c r="H61" s="304"/>
      <c r="I61" s="304"/>
      <c r="J61" s="305"/>
      <c r="K61" s="306"/>
      <c r="L61" s="307"/>
      <c r="M61" s="290">
        <f t="shared" si="1"/>
        <v>0</v>
      </c>
      <c r="N61" s="300">
        <f>SUM(M59:M62)</f>
        <v>0</v>
      </c>
      <c r="O61" s="308">
        <f>IF(COUNTIF(L59:L62,"&gt;=0"),ROUND(AVERAGEIF(L59:L62,"&gt;=0"),3),0)</f>
        <v>0</v>
      </c>
    </row>
    <row r="62" spans="1:15" ht="16" thickBot="1" x14ac:dyDescent="0.4">
      <c r="A62" s="309" t="str">
        <f t="shared" si="0"/>
        <v/>
      </c>
      <c r="B62" s="278" t="s">
        <v>134</v>
      </c>
      <c r="C62" s="278">
        <v>4</v>
      </c>
      <c r="D62" s="310"/>
      <c r="E62" s="311"/>
      <c r="F62" s="312"/>
      <c r="G62" s="313" t="str">
        <f>IF($G$9&lt;&gt;"",$G$9,"")</f>
        <v/>
      </c>
      <c r="H62" s="314"/>
      <c r="I62" s="314"/>
      <c r="J62" s="315"/>
      <c r="K62" s="316"/>
      <c r="L62" s="317"/>
      <c r="M62" s="290">
        <f t="shared" si="1"/>
        <v>0</v>
      </c>
      <c r="N62" s="318">
        <f>SUM(M59:M62)</f>
        <v>0</v>
      </c>
      <c r="O62" s="319">
        <f>IF(COUNTIF(L59:L62,"&gt;=0"),ROUND(AVERAGEIF(L59:L62,"&gt;=0"),3),0)</f>
        <v>0</v>
      </c>
    </row>
    <row r="63" spans="1:15" ht="16" thickBot="1" x14ac:dyDescent="0.4">
      <c r="A63" s="281" t="str">
        <f t="shared" si="0"/>
        <v/>
      </c>
      <c r="B63" s="282" t="s">
        <v>134</v>
      </c>
      <c r="C63" s="282">
        <v>1</v>
      </c>
      <c r="D63" s="283"/>
      <c r="E63" s="284"/>
      <c r="F63" s="285"/>
      <c r="G63" s="286"/>
      <c r="H63" s="287"/>
      <c r="I63" s="287"/>
      <c r="J63" s="322"/>
      <c r="K63" s="322"/>
      <c r="L63" s="289"/>
      <c r="M63" s="290">
        <f t="shared" si="1"/>
        <v>0</v>
      </c>
      <c r="N63" s="290">
        <f>SUM(M63:M66)</f>
        <v>0</v>
      </c>
      <c r="O63" s="291">
        <f>IF(COUNTIF(L63:L66,"&gt;=0"),ROUND(AVERAGEIF(L63:L66,"&gt;=0"),3),0)</f>
        <v>0</v>
      </c>
    </row>
    <row r="64" spans="1:15" ht="16" thickBot="1" x14ac:dyDescent="0.4">
      <c r="A64" s="292" t="str">
        <f t="shared" si="0"/>
        <v/>
      </c>
      <c r="B64" s="237" t="s">
        <v>134</v>
      </c>
      <c r="C64" s="237">
        <v>2</v>
      </c>
      <c r="D64" s="293"/>
      <c r="E64" s="294"/>
      <c r="F64" s="295"/>
      <c r="G64" s="303" t="str">
        <f>IF($G$7&lt;&gt;"",$G$7,"")</f>
        <v>Kür</v>
      </c>
      <c r="H64" s="323"/>
      <c r="I64" s="323"/>
      <c r="J64" s="298"/>
      <c r="K64" s="298"/>
      <c r="L64" s="324">
        <f>IF(COUNTBLANK(H64:I64)=0,AVERAGE(H64:I64),-0.000001)</f>
        <v>-9.9999999999999995E-7</v>
      </c>
      <c r="M64" s="290">
        <f t="shared" si="1"/>
        <v>0</v>
      </c>
      <c r="N64" s="300">
        <f>SUM(M63:M66)</f>
        <v>0</v>
      </c>
      <c r="O64" s="301">
        <f>IF(COUNTIF(L63:L66,"&gt;=0"),ROUND(AVERAGEIF(L63:L66,"&gt;=0"),3),0)</f>
        <v>0</v>
      </c>
    </row>
    <row r="65" spans="1:15" ht="16" thickBot="1" x14ac:dyDescent="0.4">
      <c r="A65" s="302" t="str">
        <f t="shared" si="0"/>
        <v/>
      </c>
      <c r="B65" s="237" t="s">
        <v>134</v>
      </c>
      <c r="C65" s="237">
        <v>3</v>
      </c>
      <c r="D65" s="238"/>
      <c r="E65" s="294"/>
      <c r="F65" s="235"/>
      <c r="G65" s="303" t="str">
        <f>IF($G$8&lt;&gt;"",$G$8,"")</f>
        <v/>
      </c>
      <c r="H65" s="304"/>
      <c r="I65" s="304"/>
      <c r="J65" s="305"/>
      <c r="K65" s="306"/>
      <c r="L65" s="307"/>
      <c r="M65" s="290">
        <f t="shared" si="1"/>
        <v>0</v>
      </c>
      <c r="N65" s="300">
        <f>SUM(M63:M66)</f>
        <v>0</v>
      </c>
      <c r="O65" s="308">
        <f>IF(COUNTIF(L63:L66,"&gt;=0"),ROUND(AVERAGEIF(L63:L66,"&gt;=0"),3),0)</f>
        <v>0</v>
      </c>
    </row>
    <row r="66" spans="1:15" ht="16" thickBot="1" x14ac:dyDescent="0.4">
      <c r="A66" s="309" t="str">
        <f t="shared" si="0"/>
        <v/>
      </c>
      <c r="B66" s="278" t="s">
        <v>134</v>
      </c>
      <c r="C66" s="278">
        <v>4</v>
      </c>
      <c r="D66" s="310"/>
      <c r="E66" s="311"/>
      <c r="F66" s="312"/>
      <c r="G66" s="313" t="str">
        <f>IF($G$9&lt;&gt;"",$G$9,"")</f>
        <v/>
      </c>
      <c r="H66" s="314"/>
      <c r="I66" s="314"/>
      <c r="J66" s="315"/>
      <c r="K66" s="316"/>
      <c r="L66" s="317"/>
      <c r="M66" s="290">
        <f t="shared" si="1"/>
        <v>0</v>
      </c>
      <c r="N66" s="318">
        <f>SUM(M63:M66)</f>
        <v>0</v>
      </c>
      <c r="O66" s="319">
        <f>IF(COUNTIF(L63:L66,"&gt;=0"),ROUND(AVERAGEIF(L63:L66,"&gt;=0"),3),0)</f>
        <v>0</v>
      </c>
    </row>
    <row r="67" spans="1:15" ht="16" thickBot="1" x14ac:dyDescent="0.4">
      <c r="A67" s="281" t="str">
        <f t="shared" si="0"/>
        <v/>
      </c>
      <c r="B67" s="282" t="s">
        <v>134</v>
      </c>
      <c r="C67" s="282">
        <v>1</v>
      </c>
      <c r="D67" s="283"/>
      <c r="E67" s="284"/>
      <c r="F67" s="285"/>
      <c r="G67" s="286"/>
      <c r="H67" s="287"/>
      <c r="I67" s="287"/>
      <c r="J67" s="322"/>
      <c r="K67" s="322"/>
      <c r="L67" s="289"/>
      <c r="M67" s="290">
        <f t="shared" si="1"/>
        <v>0</v>
      </c>
      <c r="N67" s="290">
        <f>SUM(M67:M70)</f>
        <v>0</v>
      </c>
      <c r="O67" s="291">
        <f>IF(COUNTIF(L67:L70,"&gt;=0"),ROUND(AVERAGEIF(L67:L70,"&gt;=0"),3),0)</f>
        <v>0</v>
      </c>
    </row>
    <row r="68" spans="1:15" ht="16" thickBot="1" x14ac:dyDescent="0.4">
      <c r="A68" s="292" t="str">
        <f t="shared" si="0"/>
        <v/>
      </c>
      <c r="B68" s="237" t="s">
        <v>134</v>
      </c>
      <c r="C68" s="237">
        <v>2</v>
      </c>
      <c r="D68" s="293"/>
      <c r="E68" s="294"/>
      <c r="F68" s="295"/>
      <c r="G68" s="303" t="str">
        <f>IF($G$7&lt;&gt;"",$G$7,"")</f>
        <v>Kür</v>
      </c>
      <c r="H68" s="323"/>
      <c r="I68" s="323"/>
      <c r="J68" s="298"/>
      <c r="K68" s="298"/>
      <c r="L68" s="324">
        <f>IF(COUNTBLANK(H68:I68)=0,AVERAGE(H68:I68),-0.000001)</f>
        <v>-9.9999999999999995E-7</v>
      </c>
      <c r="M68" s="290">
        <f t="shared" si="1"/>
        <v>0</v>
      </c>
      <c r="N68" s="300">
        <f>SUM(M67:M70)</f>
        <v>0</v>
      </c>
      <c r="O68" s="301">
        <f>IF(COUNTIF(L67:L70,"&gt;=0"),ROUND(AVERAGEIF(L67:L70,"&gt;=0"),3),0)</f>
        <v>0</v>
      </c>
    </row>
    <row r="69" spans="1:15" ht="16" thickBot="1" x14ac:dyDescent="0.4">
      <c r="A69" s="302" t="str">
        <f t="shared" si="0"/>
        <v/>
      </c>
      <c r="B69" s="237" t="s">
        <v>134</v>
      </c>
      <c r="C69" s="237">
        <v>3</v>
      </c>
      <c r="D69" s="238"/>
      <c r="E69" s="294"/>
      <c r="F69" s="235"/>
      <c r="G69" s="303" t="str">
        <f>IF($G$8&lt;&gt;"",$G$8,"")</f>
        <v/>
      </c>
      <c r="H69" s="304"/>
      <c r="I69" s="304"/>
      <c r="J69" s="305"/>
      <c r="K69" s="306"/>
      <c r="L69" s="307"/>
      <c r="M69" s="290">
        <f t="shared" si="1"/>
        <v>0</v>
      </c>
      <c r="N69" s="300">
        <f>SUM(M67:M70)</f>
        <v>0</v>
      </c>
      <c r="O69" s="308">
        <f>IF(COUNTIF(L67:L70,"&gt;=0"),ROUND(AVERAGEIF(L67:L70,"&gt;=0"),3),0)</f>
        <v>0</v>
      </c>
    </row>
    <row r="70" spans="1:15" ht="16" thickBot="1" x14ac:dyDescent="0.4">
      <c r="A70" s="309" t="str">
        <f t="shared" si="0"/>
        <v/>
      </c>
      <c r="B70" s="278" t="s">
        <v>134</v>
      </c>
      <c r="C70" s="278">
        <v>4</v>
      </c>
      <c r="D70" s="310"/>
      <c r="E70" s="311"/>
      <c r="F70" s="312"/>
      <c r="G70" s="313" t="str">
        <f>IF($G$9&lt;&gt;"",$G$9,"")</f>
        <v/>
      </c>
      <c r="H70" s="314"/>
      <c r="I70" s="314"/>
      <c r="J70" s="315"/>
      <c r="K70" s="316"/>
      <c r="L70" s="317"/>
      <c r="M70" s="290">
        <f t="shared" si="1"/>
        <v>0</v>
      </c>
      <c r="N70" s="318">
        <f>SUM(M67:M70)</f>
        <v>0</v>
      </c>
      <c r="O70" s="319">
        <f>IF(COUNTIF(L67:L70,"&gt;=0"),ROUND(AVERAGEIF(L67:L70,"&gt;=0"),3),0)</f>
        <v>0</v>
      </c>
    </row>
    <row r="71" spans="1:15" ht="16" thickBot="1" x14ac:dyDescent="0.4">
      <c r="A71" s="281" t="str">
        <f t="shared" si="0"/>
        <v/>
      </c>
      <c r="B71" s="282" t="s">
        <v>134</v>
      </c>
      <c r="C71" s="282">
        <v>1</v>
      </c>
      <c r="D71" s="283"/>
      <c r="E71" s="284"/>
      <c r="F71" s="285"/>
      <c r="G71" s="286"/>
      <c r="H71" s="287"/>
      <c r="I71" s="287"/>
      <c r="J71" s="322"/>
      <c r="K71" s="322"/>
      <c r="L71" s="289"/>
      <c r="M71" s="290">
        <f t="shared" si="1"/>
        <v>0</v>
      </c>
      <c r="N71" s="290">
        <f>SUM(M71:M74)</f>
        <v>0</v>
      </c>
      <c r="O71" s="291">
        <f>IF(COUNTIF(L71:L74,"&gt;=0"),ROUND(AVERAGEIF(L71:L74,"&gt;=0"),3),0)</f>
        <v>0</v>
      </c>
    </row>
    <row r="72" spans="1:15" ht="16" thickBot="1" x14ac:dyDescent="0.4">
      <c r="A72" s="292" t="str">
        <f t="shared" si="0"/>
        <v/>
      </c>
      <c r="B72" s="237" t="s">
        <v>134</v>
      </c>
      <c r="C72" s="237">
        <v>2</v>
      </c>
      <c r="D72" s="293"/>
      <c r="E72" s="294"/>
      <c r="F72" s="295"/>
      <c r="G72" s="303" t="str">
        <f>IF($G$7&lt;&gt;"",$G$7,"")</f>
        <v>Kür</v>
      </c>
      <c r="H72" s="323"/>
      <c r="I72" s="323"/>
      <c r="J72" s="298"/>
      <c r="K72" s="298"/>
      <c r="L72" s="324">
        <f>IF(COUNTBLANK(H72:I72)=0,AVERAGE(H72:I72),-0.000001)</f>
        <v>-9.9999999999999995E-7</v>
      </c>
      <c r="M72" s="290">
        <f t="shared" si="1"/>
        <v>0</v>
      </c>
      <c r="N72" s="300">
        <f>SUM(M71:M74)</f>
        <v>0</v>
      </c>
      <c r="O72" s="301">
        <f>IF(COUNTIF(L71:L74,"&gt;=0"),ROUND(AVERAGEIF(L71:L74,"&gt;=0"),3),0)</f>
        <v>0</v>
      </c>
    </row>
    <row r="73" spans="1:15" ht="16" thickBot="1" x14ac:dyDescent="0.4">
      <c r="A73" s="302" t="str">
        <f t="shared" si="0"/>
        <v/>
      </c>
      <c r="B73" s="237" t="s">
        <v>134</v>
      </c>
      <c r="C73" s="237">
        <v>3</v>
      </c>
      <c r="D73" s="238"/>
      <c r="E73" s="294"/>
      <c r="F73" s="235"/>
      <c r="G73" s="303" t="str">
        <f>IF($G$8&lt;&gt;"",$G$8,"")</f>
        <v/>
      </c>
      <c r="H73" s="304"/>
      <c r="I73" s="304"/>
      <c r="J73" s="305"/>
      <c r="K73" s="306"/>
      <c r="L73" s="307"/>
      <c r="M73" s="290">
        <f t="shared" si="1"/>
        <v>0</v>
      </c>
      <c r="N73" s="300">
        <f>SUM(M71:M74)</f>
        <v>0</v>
      </c>
      <c r="O73" s="308">
        <f>IF(COUNTIF(L71:L74,"&gt;=0"),ROUND(AVERAGEIF(L71:L74,"&gt;=0"),3),0)</f>
        <v>0</v>
      </c>
    </row>
    <row r="74" spans="1:15" ht="16" thickBot="1" x14ac:dyDescent="0.4">
      <c r="A74" s="309" t="str">
        <f t="shared" si="0"/>
        <v/>
      </c>
      <c r="B74" s="278" t="s">
        <v>134</v>
      </c>
      <c r="C74" s="278">
        <v>4</v>
      </c>
      <c r="D74" s="310"/>
      <c r="E74" s="311"/>
      <c r="F74" s="312"/>
      <c r="G74" s="313" t="str">
        <f>IF($G$9&lt;&gt;"",$G$9,"")</f>
        <v/>
      </c>
      <c r="H74" s="314"/>
      <c r="I74" s="314"/>
      <c r="J74" s="315"/>
      <c r="K74" s="316"/>
      <c r="L74" s="317"/>
      <c r="M74" s="290">
        <f t="shared" si="1"/>
        <v>0</v>
      </c>
      <c r="N74" s="318">
        <f>SUM(M71:M74)</f>
        <v>0</v>
      </c>
      <c r="O74" s="319">
        <f>IF(COUNTIF(L71:L74,"&gt;=0"),ROUND(AVERAGEIF(L71:L74,"&gt;=0"),3),0)</f>
        <v>0</v>
      </c>
    </row>
    <row r="75" spans="1:15" ht="16" thickBot="1" x14ac:dyDescent="0.4">
      <c r="A75" s="281" t="str">
        <f t="shared" ref="A75:A86" si="2">IF(O75=0,"",_xlfn.FLOOR.MATH(RANK(N75,$N$11:$N$131)/4+1+SUMPRODUCT(-(-($N$11:$N$131=N75)),-(-(O75&lt;$O$11:$O$131)))/4))</f>
        <v/>
      </c>
      <c r="B75" s="282" t="s">
        <v>134</v>
      </c>
      <c r="C75" s="282">
        <v>1</v>
      </c>
      <c r="D75" s="283"/>
      <c r="E75" s="284"/>
      <c r="F75" s="285"/>
      <c r="G75" s="286"/>
      <c r="H75" s="287"/>
      <c r="I75" s="287"/>
      <c r="J75" s="322"/>
      <c r="K75" s="322"/>
      <c r="L75" s="289"/>
      <c r="M75" s="290">
        <f t="shared" ref="M75:M86" si="3">IF(COUNTBLANK(H75:K75)=0,1,0)</f>
        <v>0</v>
      </c>
      <c r="N75" s="290">
        <f>SUM(M75:M78)</f>
        <v>0</v>
      </c>
      <c r="O75" s="291">
        <f>IF(COUNTIF(L75:L78,"&gt;=0"),ROUND(AVERAGEIF(L75:L78,"&gt;=0"),3),0)</f>
        <v>0</v>
      </c>
    </row>
    <row r="76" spans="1:15" ht="16" thickBot="1" x14ac:dyDescent="0.4">
      <c r="A76" s="292" t="str">
        <f t="shared" si="2"/>
        <v/>
      </c>
      <c r="B76" s="237" t="s">
        <v>134</v>
      </c>
      <c r="C76" s="237">
        <v>2</v>
      </c>
      <c r="D76" s="293"/>
      <c r="E76" s="294"/>
      <c r="F76" s="295"/>
      <c r="G76" s="303" t="str">
        <f>IF($G$7&lt;&gt;"",$G$7,"")</f>
        <v>Kür</v>
      </c>
      <c r="H76" s="323"/>
      <c r="I76" s="323"/>
      <c r="J76" s="298"/>
      <c r="K76" s="298"/>
      <c r="L76" s="324">
        <f>IF(COUNTBLANK(H76:I76)=0,AVERAGE(H76:I76),-0.000001)</f>
        <v>-9.9999999999999995E-7</v>
      </c>
      <c r="M76" s="290">
        <f t="shared" si="3"/>
        <v>0</v>
      </c>
      <c r="N76" s="300">
        <f>SUM(M75:M78)</f>
        <v>0</v>
      </c>
      <c r="O76" s="301">
        <f>IF(COUNTIF(L75:L78,"&gt;=0"),ROUND(AVERAGEIF(L75:L78,"&gt;=0"),3),0)</f>
        <v>0</v>
      </c>
    </row>
    <row r="77" spans="1:15" ht="16" thickBot="1" x14ac:dyDescent="0.4">
      <c r="A77" s="302" t="str">
        <f t="shared" si="2"/>
        <v/>
      </c>
      <c r="B77" s="237" t="s">
        <v>134</v>
      </c>
      <c r="C77" s="237">
        <v>3</v>
      </c>
      <c r="D77" s="238"/>
      <c r="E77" s="294"/>
      <c r="F77" s="235"/>
      <c r="G77" s="303" t="str">
        <f>IF($G$8&lt;&gt;"",$G$8,"")</f>
        <v/>
      </c>
      <c r="H77" s="304"/>
      <c r="I77" s="304"/>
      <c r="J77" s="305"/>
      <c r="K77" s="306"/>
      <c r="L77" s="307"/>
      <c r="M77" s="290">
        <f t="shared" si="3"/>
        <v>0</v>
      </c>
      <c r="N77" s="300">
        <f>SUM(M75:M78)</f>
        <v>0</v>
      </c>
      <c r="O77" s="308">
        <f>IF(COUNTIF(L75:L78,"&gt;=0"),ROUND(AVERAGEIF(L75:L78,"&gt;=0"),3),0)</f>
        <v>0</v>
      </c>
    </row>
    <row r="78" spans="1:15" ht="16" thickBot="1" x14ac:dyDescent="0.4">
      <c r="A78" s="309" t="str">
        <f t="shared" si="2"/>
        <v/>
      </c>
      <c r="B78" s="278" t="s">
        <v>134</v>
      </c>
      <c r="C78" s="278">
        <v>4</v>
      </c>
      <c r="D78" s="310"/>
      <c r="E78" s="311"/>
      <c r="F78" s="312"/>
      <c r="G78" s="313" t="str">
        <f>IF($G$9&lt;&gt;"",$G$9,"")</f>
        <v/>
      </c>
      <c r="H78" s="314"/>
      <c r="I78" s="314"/>
      <c r="J78" s="315"/>
      <c r="K78" s="316"/>
      <c r="L78" s="317"/>
      <c r="M78" s="290">
        <f t="shared" si="3"/>
        <v>0</v>
      </c>
      <c r="N78" s="318">
        <f>SUM(M75:M78)</f>
        <v>0</v>
      </c>
      <c r="O78" s="319">
        <f>IF(COUNTIF(L75:L78,"&gt;=0"),ROUND(AVERAGEIF(L75:L78,"&gt;=0"),3),0)</f>
        <v>0</v>
      </c>
    </row>
    <row r="79" spans="1:15" ht="16" thickBot="1" x14ac:dyDescent="0.4">
      <c r="A79" s="281" t="str">
        <f t="shared" si="2"/>
        <v/>
      </c>
      <c r="B79" s="282" t="s">
        <v>134</v>
      </c>
      <c r="C79" s="282">
        <v>1</v>
      </c>
      <c r="D79" s="283"/>
      <c r="E79" s="284"/>
      <c r="F79" s="285"/>
      <c r="G79" s="286"/>
      <c r="H79" s="287"/>
      <c r="I79" s="287"/>
      <c r="J79" s="322"/>
      <c r="K79" s="322"/>
      <c r="L79" s="289"/>
      <c r="M79" s="290">
        <f t="shared" si="3"/>
        <v>0</v>
      </c>
      <c r="N79" s="290">
        <f>SUM(M79:M82)</f>
        <v>0</v>
      </c>
      <c r="O79" s="291">
        <f>IF(COUNTIF(L79:L82,"&gt;=0"),ROUND(AVERAGEIF(L79:L82,"&gt;=0"),3),0)</f>
        <v>0</v>
      </c>
    </row>
    <row r="80" spans="1:15" ht="16" thickBot="1" x14ac:dyDescent="0.4">
      <c r="A80" s="292" t="str">
        <f t="shared" si="2"/>
        <v/>
      </c>
      <c r="B80" s="237" t="s">
        <v>134</v>
      </c>
      <c r="C80" s="237">
        <v>2</v>
      </c>
      <c r="D80" s="293"/>
      <c r="E80" s="294"/>
      <c r="F80" s="295"/>
      <c r="G80" s="303" t="str">
        <f>IF($G$7&lt;&gt;"",$G$7,"")</f>
        <v>Kür</v>
      </c>
      <c r="H80" s="323"/>
      <c r="I80" s="323"/>
      <c r="J80" s="298"/>
      <c r="K80" s="298"/>
      <c r="L80" s="324">
        <f>IF(COUNTBLANK(H80:I80)=0,AVERAGE(H80:I80),-0.000001)</f>
        <v>-9.9999999999999995E-7</v>
      </c>
      <c r="M80" s="290">
        <f t="shared" si="3"/>
        <v>0</v>
      </c>
      <c r="N80" s="300">
        <f>SUM(M79:M82)</f>
        <v>0</v>
      </c>
      <c r="O80" s="301">
        <f>IF(COUNTIF(L79:L82,"&gt;=0"),ROUND(AVERAGEIF(L79:L82,"&gt;=0"),3),0)</f>
        <v>0</v>
      </c>
    </row>
    <row r="81" spans="1:15" ht="16" thickBot="1" x14ac:dyDescent="0.4">
      <c r="A81" s="302" t="str">
        <f t="shared" si="2"/>
        <v/>
      </c>
      <c r="B81" s="237" t="s">
        <v>134</v>
      </c>
      <c r="C81" s="237">
        <v>3</v>
      </c>
      <c r="D81" s="238"/>
      <c r="E81" s="294"/>
      <c r="F81" s="235"/>
      <c r="G81" s="303" t="str">
        <f>IF($G$8&lt;&gt;"",$G$8,"")</f>
        <v/>
      </c>
      <c r="H81" s="304"/>
      <c r="I81" s="304"/>
      <c r="J81" s="305"/>
      <c r="K81" s="306"/>
      <c r="L81" s="307"/>
      <c r="M81" s="290">
        <f t="shared" si="3"/>
        <v>0</v>
      </c>
      <c r="N81" s="300">
        <f>SUM(M79:M82)</f>
        <v>0</v>
      </c>
      <c r="O81" s="308">
        <f>IF(COUNTIF(L79:L82,"&gt;=0"),ROUND(AVERAGEIF(L79:L82,"&gt;=0"),3),0)</f>
        <v>0</v>
      </c>
    </row>
    <row r="82" spans="1:15" ht="16" thickBot="1" x14ac:dyDescent="0.4">
      <c r="A82" s="309" t="str">
        <f t="shared" si="2"/>
        <v/>
      </c>
      <c r="B82" s="278" t="s">
        <v>134</v>
      </c>
      <c r="C82" s="278">
        <v>4</v>
      </c>
      <c r="D82" s="310"/>
      <c r="E82" s="311"/>
      <c r="F82" s="312"/>
      <c r="G82" s="313" t="str">
        <f>IF($G$9&lt;&gt;"",$G$9,"")</f>
        <v/>
      </c>
      <c r="H82" s="314"/>
      <c r="I82" s="314"/>
      <c r="J82" s="315"/>
      <c r="K82" s="316"/>
      <c r="L82" s="317"/>
      <c r="M82" s="290">
        <f t="shared" si="3"/>
        <v>0</v>
      </c>
      <c r="N82" s="318">
        <f>SUM(M79:M82)</f>
        <v>0</v>
      </c>
      <c r="O82" s="319">
        <f>IF(COUNTIF(L79:L82,"&gt;=0"),ROUND(AVERAGEIF(L79:L82,"&gt;=0"),3),0)</f>
        <v>0</v>
      </c>
    </row>
    <row r="83" spans="1:15" ht="16" thickBot="1" x14ac:dyDescent="0.4">
      <c r="A83" s="281" t="str">
        <f t="shared" si="2"/>
        <v/>
      </c>
      <c r="B83" s="282" t="s">
        <v>134</v>
      </c>
      <c r="C83" s="282">
        <v>1</v>
      </c>
      <c r="D83" s="283"/>
      <c r="E83" s="284"/>
      <c r="F83" s="285"/>
      <c r="G83" s="286"/>
      <c r="H83" s="287"/>
      <c r="I83" s="287"/>
      <c r="J83" s="322"/>
      <c r="K83" s="322"/>
      <c r="L83" s="289"/>
      <c r="M83" s="290">
        <f t="shared" si="3"/>
        <v>0</v>
      </c>
      <c r="N83" s="290">
        <f>SUM(M83:M86)</f>
        <v>0</v>
      </c>
      <c r="O83" s="291">
        <f>IF(COUNTIF(L83:L86,"&gt;=0"),ROUND(AVERAGEIF(L83:L86,"&gt;=0"),3),0)</f>
        <v>0</v>
      </c>
    </row>
    <row r="84" spans="1:15" ht="16" thickBot="1" x14ac:dyDescent="0.4">
      <c r="A84" s="292" t="str">
        <f t="shared" si="2"/>
        <v/>
      </c>
      <c r="B84" s="237" t="s">
        <v>134</v>
      </c>
      <c r="C84" s="237">
        <v>2</v>
      </c>
      <c r="D84" s="293"/>
      <c r="E84" s="294"/>
      <c r="F84" s="295"/>
      <c r="G84" s="303" t="str">
        <f>IF($G$7&lt;&gt;"",$G$7,"")</f>
        <v>Kür</v>
      </c>
      <c r="H84" s="323"/>
      <c r="I84" s="323"/>
      <c r="J84" s="298"/>
      <c r="K84" s="298"/>
      <c r="L84" s="324">
        <f>IF(COUNTBLANK(H84:I84)=0,AVERAGE(H84:I84),-0.000001)</f>
        <v>-9.9999999999999995E-7</v>
      </c>
      <c r="M84" s="290">
        <f t="shared" si="3"/>
        <v>0</v>
      </c>
      <c r="N84" s="300">
        <f>SUM(M83:M86)</f>
        <v>0</v>
      </c>
      <c r="O84" s="301">
        <f>IF(COUNTIF(L83:L86,"&gt;=0"),ROUND(AVERAGEIF(L83:L86,"&gt;=0"),3),0)</f>
        <v>0</v>
      </c>
    </row>
    <row r="85" spans="1:15" ht="16" thickBot="1" x14ac:dyDescent="0.4">
      <c r="A85" s="302" t="str">
        <f t="shared" si="2"/>
        <v/>
      </c>
      <c r="B85" s="237" t="s">
        <v>134</v>
      </c>
      <c r="C85" s="237">
        <v>3</v>
      </c>
      <c r="D85" s="238"/>
      <c r="E85" s="294"/>
      <c r="F85" s="235"/>
      <c r="G85" s="303" t="str">
        <f>IF($G$8&lt;&gt;"",$G$8,"")</f>
        <v/>
      </c>
      <c r="H85" s="304"/>
      <c r="I85" s="304"/>
      <c r="J85" s="305"/>
      <c r="K85" s="306"/>
      <c r="L85" s="307"/>
      <c r="M85" s="290">
        <f t="shared" si="3"/>
        <v>0</v>
      </c>
      <c r="N85" s="300">
        <f>SUM(M83:M86)</f>
        <v>0</v>
      </c>
      <c r="O85" s="308">
        <f>IF(COUNTIF(L83:L86,"&gt;=0"),ROUND(AVERAGEIF(L83:L86,"&gt;=0"),3),0)</f>
        <v>0</v>
      </c>
    </row>
    <row r="86" spans="1:15" ht="16" thickBot="1" x14ac:dyDescent="0.4">
      <c r="A86" s="309" t="str">
        <f t="shared" si="2"/>
        <v/>
      </c>
      <c r="B86" s="278" t="s">
        <v>134</v>
      </c>
      <c r="C86" s="278">
        <v>4</v>
      </c>
      <c r="D86" s="310"/>
      <c r="E86" s="311"/>
      <c r="F86" s="312"/>
      <c r="G86" s="313" t="str">
        <f>IF($G$9&lt;&gt;"",$G$9,"")</f>
        <v/>
      </c>
      <c r="H86" s="314"/>
      <c r="I86" s="314"/>
      <c r="J86" s="315"/>
      <c r="K86" s="316"/>
      <c r="L86" s="317"/>
      <c r="M86" s="290">
        <f t="shared" si="3"/>
        <v>0</v>
      </c>
      <c r="N86" s="318">
        <f>SUM(M83:M86)</f>
        <v>0</v>
      </c>
      <c r="O86" s="319">
        <f>IF(COUNTIF(L83:L86,"&gt;=0"),ROUND(AVERAGEIF(L83:L86,"&gt;=0"),3),0)</f>
        <v>0</v>
      </c>
    </row>
  </sheetData>
  <sheetProtection algorithmName="SHA-512" hashValue="pNgrEfmy4K6e6PAl95Bn5xa0/CsIATIApkkxBj7u5oCbTjsnrO77FYw/2nSfhOSP0xGoa4aVDGkpRmL/rudNlw==" saltValue="CQBG5eXDa/WqAKJk5988vg==" spinCount="100000" sheet="1" scenarios="1" insertRows="0" deleteRows="0"/>
  <mergeCells count="3">
    <mergeCell ref="B1:C1"/>
    <mergeCell ref="B2:C2"/>
    <mergeCell ref="B3:C3"/>
  </mergeCells>
  <conditionalFormatting sqref="H11:I86">
    <cfRule type="expression" priority="11" stopIfTrue="1">
      <formula>COUNTBLANK($G11)=1</formula>
    </cfRule>
    <cfRule type="containsBlanks" dxfId="174" priority="15">
      <formula>LEN(TRIM(H11))=0</formula>
    </cfRule>
  </conditionalFormatting>
  <conditionalFormatting sqref="J11:J12">
    <cfRule type="expression" dxfId="173" priority="249">
      <formula>COUNTBLANK(F11:F11)=0</formula>
    </cfRule>
  </conditionalFormatting>
  <conditionalFormatting sqref="J13:J14">
    <cfRule type="expression" priority="251" stopIfTrue="1">
      <formula>COUNTBLANK($G13)=1</formula>
    </cfRule>
    <cfRule type="containsBlanks" dxfId="172" priority="253">
      <formula>LEN(TRIM(J13))=0</formula>
    </cfRule>
  </conditionalFormatting>
  <conditionalFormatting sqref="J15:J16">
    <cfRule type="expression" dxfId="171" priority="243">
      <formula>COUNTBLANK(F15:F15)=0</formula>
    </cfRule>
  </conditionalFormatting>
  <conditionalFormatting sqref="J17:J18">
    <cfRule type="containsBlanks" dxfId="170" priority="247">
      <formula>LEN(TRIM(J17))=0</formula>
    </cfRule>
    <cfRule type="expression" priority="245" stopIfTrue="1">
      <formula>COUNTBLANK($G17)=1</formula>
    </cfRule>
  </conditionalFormatting>
  <conditionalFormatting sqref="J19:J20">
    <cfRule type="expression" dxfId="169" priority="229">
      <formula>COUNTBLANK(F19:F19)=0</formula>
    </cfRule>
  </conditionalFormatting>
  <conditionalFormatting sqref="J21:J22">
    <cfRule type="containsBlanks" dxfId="168" priority="233">
      <formula>LEN(TRIM(J21))=0</formula>
    </cfRule>
    <cfRule type="expression" priority="231" stopIfTrue="1">
      <formula>COUNTBLANK($G21)=1</formula>
    </cfRule>
  </conditionalFormatting>
  <conditionalFormatting sqref="J23:J24">
    <cfRule type="expression" dxfId="167" priority="223">
      <formula>COUNTBLANK(F23:F23)=0</formula>
    </cfRule>
  </conditionalFormatting>
  <conditionalFormatting sqref="J25:J26">
    <cfRule type="expression" priority="225" stopIfTrue="1">
      <formula>COUNTBLANK($G25)=1</formula>
    </cfRule>
    <cfRule type="containsBlanks" dxfId="166" priority="227">
      <formula>LEN(TRIM(J25))=0</formula>
    </cfRule>
  </conditionalFormatting>
  <conditionalFormatting sqref="J27:J28">
    <cfRule type="expression" dxfId="165" priority="209">
      <formula>COUNTBLANK(F27:F27)=0</formula>
    </cfRule>
  </conditionalFormatting>
  <conditionalFormatting sqref="J29:J30">
    <cfRule type="containsBlanks" dxfId="164" priority="213">
      <formula>LEN(TRIM(J29))=0</formula>
    </cfRule>
    <cfRule type="expression" priority="211" stopIfTrue="1">
      <formula>COUNTBLANK($G29)=1</formula>
    </cfRule>
  </conditionalFormatting>
  <conditionalFormatting sqref="J31:J32">
    <cfRule type="expression" dxfId="163" priority="203">
      <formula>COUNTBLANK(F31:F31)=0</formula>
    </cfRule>
  </conditionalFormatting>
  <conditionalFormatting sqref="J33:J34">
    <cfRule type="expression" priority="205" stopIfTrue="1">
      <formula>COUNTBLANK($G33)=1</formula>
    </cfRule>
    <cfRule type="containsBlanks" dxfId="162" priority="207">
      <formula>LEN(TRIM(J33))=0</formula>
    </cfRule>
  </conditionalFormatting>
  <conditionalFormatting sqref="J35:J36">
    <cfRule type="expression" dxfId="161" priority="189">
      <formula>COUNTBLANK(F35:F35)=0</formula>
    </cfRule>
  </conditionalFormatting>
  <conditionalFormatting sqref="J37:J38">
    <cfRule type="containsBlanks" dxfId="160" priority="193">
      <formula>LEN(TRIM(J37))=0</formula>
    </cfRule>
    <cfRule type="expression" priority="191" stopIfTrue="1">
      <formula>COUNTBLANK($G37)=1</formula>
    </cfRule>
  </conditionalFormatting>
  <conditionalFormatting sqref="J39:J40">
    <cfRule type="expression" dxfId="159" priority="183">
      <formula>COUNTBLANK(F39:F39)=0</formula>
    </cfRule>
  </conditionalFormatting>
  <conditionalFormatting sqref="J41:J42">
    <cfRule type="containsBlanks" dxfId="158" priority="187">
      <formula>LEN(TRIM(J41))=0</formula>
    </cfRule>
    <cfRule type="expression" priority="185" stopIfTrue="1">
      <formula>COUNTBLANK($G41)=1</formula>
    </cfRule>
  </conditionalFormatting>
  <conditionalFormatting sqref="J43:J44">
    <cfRule type="expression" dxfId="157" priority="169">
      <formula>COUNTBLANK(F43:F43)=0</formula>
    </cfRule>
  </conditionalFormatting>
  <conditionalFormatting sqref="J45:J46">
    <cfRule type="expression" priority="171" stopIfTrue="1">
      <formula>COUNTBLANK($G45)=1</formula>
    </cfRule>
    <cfRule type="containsBlanks" dxfId="156" priority="173">
      <formula>LEN(TRIM(J45))=0</formula>
    </cfRule>
  </conditionalFormatting>
  <conditionalFormatting sqref="J47:J48">
    <cfRule type="expression" dxfId="155" priority="163">
      <formula>COUNTBLANK(F47:F47)=0</formula>
    </cfRule>
  </conditionalFormatting>
  <conditionalFormatting sqref="J49:J50">
    <cfRule type="containsBlanks" dxfId="154" priority="167">
      <formula>LEN(TRIM(J49))=0</formula>
    </cfRule>
    <cfRule type="expression" priority="165" stopIfTrue="1">
      <formula>COUNTBLANK($G49)=1</formula>
    </cfRule>
  </conditionalFormatting>
  <conditionalFormatting sqref="J51:J52">
    <cfRule type="expression" dxfId="153" priority="149">
      <formula>COUNTBLANK(F51:F51)=0</formula>
    </cfRule>
  </conditionalFormatting>
  <conditionalFormatting sqref="J53:J54">
    <cfRule type="expression" priority="151" stopIfTrue="1">
      <formula>COUNTBLANK($G53)=1</formula>
    </cfRule>
    <cfRule type="containsBlanks" dxfId="152" priority="153">
      <formula>LEN(TRIM(J53))=0</formula>
    </cfRule>
  </conditionalFormatting>
  <conditionalFormatting sqref="J55:J56">
    <cfRule type="expression" dxfId="151" priority="123">
      <formula>COUNTBLANK(F55:F55)=0</formula>
    </cfRule>
  </conditionalFormatting>
  <conditionalFormatting sqref="J57:J58">
    <cfRule type="expression" priority="125" stopIfTrue="1">
      <formula>COUNTBLANK($G57)=1</formula>
    </cfRule>
    <cfRule type="containsBlanks" dxfId="150" priority="127">
      <formula>LEN(TRIM(J57))=0</formula>
    </cfRule>
  </conditionalFormatting>
  <conditionalFormatting sqref="J59:J60">
    <cfRule type="expression" dxfId="149" priority="113">
      <formula>COUNTBLANK(F59:F59)=0</formula>
    </cfRule>
  </conditionalFormatting>
  <conditionalFormatting sqref="J61:J62">
    <cfRule type="expression" priority="115" stopIfTrue="1">
      <formula>COUNTBLANK($G61)=1</formula>
    </cfRule>
    <cfRule type="containsBlanks" dxfId="148" priority="117">
      <formula>LEN(TRIM(J61))=0</formula>
    </cfRule>
  </conditionalFormatting>
  <conditionalFormatting sqref="J63:J64">
    <cfRule type="expression" dxfId="147" priority="87">
      <formula>COUNTBLANK(F63:F63)=0</formula>
    </cfRule>
  </conditionalFormatting>
  <conditionalFormatting sqref="J65:J66">
    <cfRule type="expression" priority="89" stopIfTrue="1">
      <formula>COUNTBLANK($G65)=1</formula>
    </cfRule>
    <cfRule type="containsBlanks" dxfId="146" priority="91">
      <formula>LEN(TRIM(J65))=0</formula>
    </cfRule>
  </conditionalFormatting>
  <conditionalFormatting sqref="J67:J68">
    <cfRule type="expression" dxfId="145" priority="77">
      <formula>COUNTBLANK(F67:F67)=0</formula>
    </cfRule>
  </conditionalFormatting>
  <conditionalFormatting sqref="J69:J70">
    <cfRule type="containsBlanks" dxfId="144" priority="81">
      <formula>LEN(TRIM(J69))=0</formula>
    </cfRule>
    <cfRule type="expression" priority="79" stopIfTrue="1">
      <formula>COUNTBLANK($G69)=1</formula>
    </cfRule>
  </conditionalFormatting>
  <conditionalFormatting sqref="J71:J72">
    <cfRule type="expression" dxfId="143" priority="59">
      <formula>COUNTBLANK(F71:F71)=0</formula>
    </cfRule>
  </conditionalFormatting>
  <conditionalFormatting sqref="J73:J74">
    <cfRule type="containsBlanks" dxfId="142" priority="63">
      <formula>LEN(TRIM(J73))=0</formula>
    </cfRule>
    <cfRule type="expression" priority="61" stopIfTrue="1">
      <formula>COUNTBLANK($G73)=1</formula>
    </cfRule>
  </conditionalFormatting>
  <conditionalFormatting sqref="J75:J76">
    <cfRule type="expression" dxfId="141" priority="33">
      <formula>COUNTBLANK(F75:F75)=0</formula>
    </cfRule>
  </conditionalFormatting>
  <conditionalFormatting sqref="J77:J78">
    <cfRule type="containsBlanks" dxfId="140" priority="37">
      <formula>LEN(TRIM(J77))=0</formula>
    </cfRule>
    <cfRule type="expression" priority="35" stopIfTrue="1">
      <formula>COUNTBLANK($G77)=1</formula>
    </cfRule>
  </conditionalFormatting>
  <conditionalFormatting sqref="J79:J80">
    <cfRule type="expression" dxfId="139" priority="23">
      <formula>COUNTBLANK(F79:F79)=0</formula>
    </cfRule>
  </conditionalFormatting>
  <conditionalFormatting sqref="J81:J82">
    <cfRule type="containsBlanks" dxfId="138" priority="27">
      <formula>LEN(TRIM(J81))=0</formula>
    </cfRule>
    <cfRule type="expression" priority="25" stopIfTrue="1">
      <formula>COUNTBLANK($G81)=1</formula>
    </cfRule>
  </conditionalFormatting>
  <conditionalFormatting sqref="J83:J84">
    <cfRule type="expression" dxfId="137" priority="5">
      <formula>COUNTBLANK(F83:F83)=0</formula>
    </cfRule>
  </conditionalFormatting>
  <conditionalFormatting sqref="J85:J86">
    <cfRule type="containsBlanks" dxfId="136" priority="9">
      <formula>LEN(TRIM(J85))=0</formula>
    </cfRule>
    <cfRule type="expression" priority="7" stopIfTrue="1">
      <formula>COUNTBLANK($G85)=1</formula>
    </cfRule>
  </conditionalFormatting>
  <conditionalFormatting sqref="K11:K12">
    <cfRule type="expression" dxfId="135" priority="237">
      <formula>COUNTBLANK(G11:G11)=0</formula>
    </cfRule>
  </conditionalFormatting>
  <conditionalFormatting sqref="K13:K14">
    <cfRule type="expression" dxfId="134" priority="241">
      <formula>COUNTBLANK($G13)=0</formula>
    </cfRule>
  </conditionalFormatting>
  <conditionalFormatting sqref="K15:K16">
    <cfRule type="expression" dxfId="133" priority="235">
      <formula>COUNTBLANK(G15:G15)=0</formula>
    </cfRule>
  </conditionalFormatting>
  <conditionalFormatting sqref="K17:K18">
    <cfRule type="expression" dxfId="132" priority="239">
      <formula>COUNTBLANK($G17)=0</formula>
    </cfRule>
  </conditionalFormatting>
  <conditionalFormatting sqref="K19:K20">
    <cfRule type="expression" dxfId="131" priority="217">
      <formula>COUNTBLANK(G19:G19)=0</formula>
    </cfRule>
  </conditionalFormatting>
  <conditionalFormatting sqref="K21:K22">
    <cfRule type="expression" dxfId="130" priority="221">
      <formula>COUNTBLANK($G21)=0</formula>
    </cfRule>
  </conditionalFormatting>
  <conditionalFormatting sqref="K23:K24">
    <cfRule type="expression" dxfId="129" priority="215">
      <formula>COUNTBLANK(G23:G23)=0</formula>
    </cfRule>
  </conditionalFormatting>
  <conditionalFormatting sqref="K25:K26">
    <cfRule type="expression" dxfId="128" priority="219">
      <formula>COUNTBLANK($G25)=0</formula>
    </cfRule>
  </conditionalFormatting>
  <conditionalFormatting sqref="K27:K28">
    <cfRule type="expression" dxfId="127" priority="197">
      <formula>COUNTBLANK(G27:G27)=0</formula>
    </cfRule>
  </conditionalFormatting>
  <conditionalFormatting sqref="K29:K30">
    <cfRule type="expression" dxfId="126" priority="201">
      <formula>COUNTBLANK($G29)=0</formula>
    </cfRule>
  </conditionalFormatting>
  <conditionalFormatting sqref="K31:K32">
    <cfRule type="expression" dxfId="125" priority="195">
      <formula>COUNTBLANK(G31:G31)=0</formula>
    </cfRule>
  </conditionalFormatting>
  <conditionalFormatting sqref="K33:K34">
    <cfRule type="expression" dxfId="124" priority="199">
      <formula>COUNTBLANK($G33)=0</formula>
    </cfRule>
  </conditionalFormatting>
  <conditionalFormatting sqref="K35:K36">
    <cfRule type="expression" dxfId="123" priority="177">
      <formula>COUNTBLANK(G35:G35)=0</formula>
    </cfRule>
  </conditionalFormatting>
  <conditionalFormatting sqref="K37:K38">
    <cfRule type="expression" dxfId="122" priority="181">
      <formula>COUNTBLANK($G37)=0</formula>
    </cfRule>
  </conditionalFormatting>
  <conditionalFormatting sqref="K39:K40">
    <cfRule type="expression" dxfId="121" priority="175">
      <formula>COUNTBLANK(G39:G39)=0</formula>
    </cfRule>
  </conditionalFormatting>
  <conditionalFormatting sqref="K41:K42">
    <cfRule type="expression" dxfId="120" priority="179">
      <formula>COUNTBLANK($G41)=0</formula>
    </cfRule>
  </conditionalFormatting>
  <conditionalFormatting sqref="K43:K44">
    <cfRule type="expression" dxfId="119" priority="157">
      <formula>COUNTBLANK(G43:G43)=0</formula>
    </cfRule>
  </conditionalFormatting>
  <conditionalFormatting sqref="K45:K46">
    <cfRule type="expression" dxfId="118" priority="161">
      <formula>COUNTBLANK($G45)=0</formula>
    </cfRule>
  </conditionalFormatting>
  <conditionalFormatting sqref="K47:K48">
    <cfRule type="expression" dxfId="117" priority="155">
      <formula>COUNTBLANK(G47:G47)=0</formula>
    </cfRule>
  </conditionalFormatting>
  <conditionalFormatting sqref="K49:K50">
    <cfRule type="expression" dxfId="116" priority="159">
      <formula>COUNTBLANK($G49)=0</formula>
    </cfRule>
  </conditionalFormatting>
  <conditionalFormatting sqref="K51:K52">
    <cfRule type="expression" dxfId="115" priority="145">
      <formula>COUNTBLANK(G51:G51)=0</formula>
    </cfRule>
  </conditionalFormatting>
  <conditionalFormatting sqref="K53:K54">
    <cfRule type="expression" dxfId="114" priority="147">
      <formula>COUNTBLANK($G53)=0</formula>
    </cfRule>
  </conditionalFormatting>
  <conditionalFormatting sqref="K55:K56">
    <cfRule type="expression" dxfId="113" priority="119">
      <formula>COUNTBLANK(G55:G55)=0</formula>
    </cfRule>
  </conditionalFormatting>
  <conditionalFormatting sqref="K57:K58">
    <cfRule type="expression" dxfId="112" priority="121">
      <formula>COUNTBLANK($G57)=0</formula>
    </cfRule>
  </conditionalFormatting>
  <conditionalFormatting sqref="K59:K60">
    <cfRule type="expression" dxfId="111" priority="109">
      <formula>COUNTBLANK(G59:G59)=0</formula>
    </cfRule>
  </conditionalFormatting>
  <conditionalFormatting sqref="K61:K62">
    <cfRule type="expression" dxfId="110" priority="111">
      <formula>COUNTBLANK($G61)=0</formula>
    </cfRule>
  </conditionalFormatting>
  <conditionalFormatting sqref="K63:K64">
    <cfRule type="expression" dxfId="109" priority="83">
      <formula>COUNTBLANK(G63:G63)=0</formula>
    </cfRule>
  </conditionalFormatting>
  <conditionalFormatting sqref="K65:K66">
    <cfRule type="expression" dxfId="108" priority="85">
      <formula>COUNTBLANK($G65)=0</formula>
    </cfRule>
  </conditionalFormatting>
  <conditionalFormatting sqref="K67:K68">
    <cfRule type="expression" dxfId="107" priority="73">
      <formula>COUNTBLANK(G67:G67)=0</formula>
    </cfRule>
  </conditionalFormatting>
  <conditionalFormatting sqref="K69:K70">
    <cfRule type="expression" dxfId="106" priority="75">
      <formula>COUNTBLANK($G69)=0</formula>
    </cfRule>
  </conditionalFormatting>
  <conditionalFormatting sqref="K71:K72">
    <cfRule type="expression" dxfId="105" priority="55">
      <formula>COUNTBLANK(G71:G71)=0</formula>
    </cfRule>
  </conditionalFormatting>
  <conditionalFormatting sqref="K73:K74">
    <cfRule type="expression" dxfId="104" priority="57">
      <formula>COUNTBLANK($G73)=0</formula>
    </cfRule>
  </conditionalFormatting>
  <conditionalFormatting sqref="K75:K76">
    <cfRule type="expression" dxfId="103" priority="29">
      <formula>COUNTBLANK(G75:G75)=0</formula>
    </cfRule>
  </conditionalFormatting>
  <conditionalFormatting sqref="K77:K78">
    <cfRule type="expression" dxfId="102" priority="31">
      <formula>COUNTBLANK($G77)=0</formula>
    </cfRule>
  </conditionalFormatting>
  <conditionalFormatting sqref="K79:K80">
    <cfRule type="expression" dxfId="101" priority="19">
      <formula>COUNTBLANK(G79:G79)=0</formula>
    </cfRule>
  </conditionalFormatting>
  <conditionalFormatting sqref="K81:K82">
    <cfRule type="expression" dxfId="100" priority="21">
      <formula>COUNTBLANK($G81)=0</formula>
    </cfRule>
  </conditionalFormatting>
  <conditionalFormatting sqref="K83:K84">
    <cfRule type="expression" dxfId="99" priority="1">
      <formula>COUNTBLANK(G83:G83)=0</formula>
    </cfRule>
  </conditionalFormatting>
  <conditionalFormatting sqref="K85:K86">
    <cfRule type="expression" dxfId="98" priority="3">
      <formula>COUNTBLANK($G85)=0</formula>
    </cfRule>
  </conditionalFormatting>
  <dataValidations disablePrompts="1" count="2">
    <dataValidation type="decimal" allowBlank="1" showInputMessage="1" showErrorMessage="1" errorTitle="Illegal input value" error="Please enter a value between 0 and 10" sqref="H11:N86" xr:uid="{00000000-0002-0000-0500-000000000000}">
      <formula1>-0.000001</formula1>
      <formula2>10</formula2>
    </dataValidation>
    <dataValidation type="decimal" allowBlank="1" showInputMessage="1" showErrorMessage="1" sqref="O76:O78 O60:O62 O68:O70 O64:O66 O72:O74 O56:O58 O44:O46 O52:O54 O12:O14 O16:O18 O48:O50 O20:O22 O24:O26 O28:O30 O32:O34 O36:O38 O40:O42 O80:O82 O84:O86" xr:uid="{00000000-0002-0000-0500-000001000000}">
      <formula1>0</formula1>
      <formula2>10</formula2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Header>&amp;C&amp;"-,Fet"&amp;22Pas-de-deux  
Skrittklass&amp;RVer.2019-06-01</oddHeader>
    <oddFooter xml:space="preserve">&amp;LGrund och Kür
A: 
B: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  <pageSetUpPr fitToPage="1"/>
  </sheetPr>
  <dimension ref="A1:O90"/>
  <sheetViews>
    <sheetView view="pageLayout" zoomScale="70" zoomScaleNormal="100" zoomScalePageLayoutView="70" workbookViewId="0">
      <selection activeCell="G8" sqref="G8"/>
    </sheetView>
  </sheetViews>
  <sheetFormatPr defaultColWidth="11.453125" defaultRowHeight="15.5" x14ac:dyDescent="0.35"/>
  <cols>
    <col min="1" max="1" width="11.453125" style="320" customWidth="1"/>
    <col min="2" max="3" width="11.453125" style="320" hidden="1" customWidth="1"/>
    <col min="4" max="4" width="27.54296875" style="321" customWidth="1"/>
    <col min="5" max="5" width="7.1796875" style="320" customWidth="1"/>
    <col min="6" max="6" width="28.26953125" style="320" customWidth="1"/>
    <col min="7" max="12" width="11.453125" style="320" customWidth="1"/>
    <col min="13" max="14" width="11.453125" style="320" hidden="1" customWidth="1"/>
    <col min="15" max="15" width="36.81640625" style="320" customWidth="1"/>
    <col min="16" max="87" width="11.453125" style="236" customWidth="1"/>
    <col min="88" max="16384" width="11.453125" style="236"/>
  </cols>
  <sheetData>
    <row r="1" spans="1:15" x14ac:dyDescent="0.35">
      <c r="A1" s="233" t="s">
        <v>121</v>
      </c>
      <c r="B1" s="557"/>
      <c r="C1" s="557"/>
      <c r="D1" s="234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</row>
    <row r="2" spans="1:15" x14ac:dyDescent="0.35">
      <c r="A2" s="233" t="s">
        <v>122</v>
      </c>
      <c r="B2" s="558"/>
      <c r="C2" s="558"/>
      <c r="D2" s="234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</row>
    <row r="3" spans="1:15" x14ac:dyDescent="0.35">
      <c r="A3" s="233" t="s">
        <v>123</v>
      </c>
      <c r="B3" s="557"/>
      <c r="C3" s="557"/>
      <c r="D3" s="234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</row>
    <row r="4" spans="1:15" ht="16" thickBot="1" x14ac:dyDescent="0.4">
      <c r="A4" s="237"/>
      <c r="B4" s="237"/>
      <c r="C4" s="237"/>
      <c r="D4" s="238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</row>
    <row r="5" spans="1:15" x14ac:dyDescent="0.35">
      <c r="A5" s="239"/>
      <c r="B5" s="240"/>
      <c r="C5" s="240"/>
      <c r="D5" s="241"/>
      <c r="E5" s="242"/>
      <c r="F5" s="243"/>
      <c r="G5" s="244"/>
      <c r="H5" s="245" t="s">
        <v>124</v>
      </c>
      <c r="I5" s="244" t="s">
        <v>125</v>
      </c>
      <c r="J5" s="244" t="s">
        <v>126</v>
      </c>
      <c r="K5" s="244" t="s">
        <v>127</v>
      </c>
      <c r="L5" s="246"/>
      <c r="M5" s="247"/>
      <c r="N5" s="247"/>
      <c r="O5" s="248"/>
    </row>
    <row r="6" spans="1:15" x14ac:dyDescent="0.35">
      <c r="A6" s="249" t="s">
        <v>128</v>
      </c>
      <c r="B6" s="250"/>
      <c r="C6" s="250"/>
      <c r="D6" s="250" t="s">
        <v>150</v>
      </c>
      <c r="E6" s="251"/>
      <c r="F6" s="252" t="s">
        <v>130</v>
      </c>
      <c r="G6" s="253"/>
      <c r="H6" s="253"/>
      <c r="I6" s="253"/>
      <c r="J6" s="253"/>
      <c r="K6" s="254"/>
      <c r="L6" s="255" t="s">
        <v>131</v>
      </c>
      <c r="M6" s="256"/>
      <c r="N6" s="256"/>
      <c r="O6" s="257"/>
    </row>
    <row r="7" spans="1:15" x14ac:dyDescent="0.35">
      <c r="A7" s="258"/>
      <c r="B7" s="259"/>
      <c r="C7" s="259"/>
      <c r="D7" s="260" t="s">
        <v>132</v>
      </c>
      <c r="E7" s="261"/>
      <c r="F7" s="252" t="s">
        <v>78</v>
      </c>
      <c r="G7" s="254" t="s">
        <v>96</v>
      </c>
      <c r="H7" s="254" t="s">
        <v>96</v>
      </c>
      <c r="I7" s="254" t="s">
        <v>96</v>
      </c>
      <c r="J7" s="254" t="s">
        <v>96</v>
      </c>
      <c r="K7" s="254"/>
      <c r="L7" s="255" t="s">
        <v>133</v>
      </c>
      <c r="M7" s="256"/>
      <c r="N7" s="256"/>
      <c r="O7" s="257" t="s">
        <v>131</v>
      </c>
    </row>
    <row r="8" spans="1:15" x14ac:dyDescent="0.35">
      <c r="A8" s="258"/>
      <c r="B8" s="259"/>
      <c r="C8" s="259"/>
      <c r="D8" s="250"/>
      <c r="E8" s="261"/>
      <c r="F8" s="262"/>
      <c r="G8" s="263"/>
      <c r="H8" s="254"/>
      <c r="I8" s="254"/>
      <c r="J8" s="254"/>
      <c r="K8" s="254"/>
      <c r="L8" s="255"/>
      <c r="M8" s="256"/>
      <c r="N8" s="256"/>
      <c r="O8" s="257"/>
    </row>
    <row r="9" spans="1:15" ht="16" thickBot="1" x14ac:dyDescent="0.4">
      <c r="A9" s="264"/>
      <c r="B9" s="265"/>
      <c r="C9" s="265"/>
      <c r="D9" s="266"/>
      <c r="E9" s="267"/>
      <c r="F9" s="268"/>
      <c r="G9" s="269"/>
      <c r="H9" s="269"/>
      <c r="I9" s="269"/>
      <c r="J9" s="269"/>
      <c r="K9" s="269"/>
      <c r="L9" s="270"/>
      <c r="M9" s="271"/>
      <c r="N9" s="271"/>
      <c r="O9" s="272"/>
    </row>
    <row r="10" spans="1:15" ht="16" thickBot="1" x14ac:dyDescent="0.4">
      <c r="A10" s="273"/>
      <c r="B10" s="274"/>
      <c r="C10" s="274"/>
      <c r="D10" s="275"/>
      <c r="E10" s="276"/>
      <c r="F10" s="277"/>
      <c r="G10" s="278"/>
      <c r="H10" s="278"/>
      <c r="I10" s="278"/>
      <c r="J10" s="278"/>
      <c r="K10" s="278"/>
      <c r="L10" s="279"/>
      <c r="M10" s="279"/>
      <c r="N10" s="279"/>
      <c r="O10" s="280"/>
    </row>
    <row r="11" spans="1:15" ht="16" thickBot="1" x14ac:dyDescent="0.4">
      <c r="A11" s="281" t="str">
        <f t="shared" ref="A11:A74" si="0">IF(O11=0,"",_xlfn.FLOOR.MATH(RANK(N11,$N$11:$N$131)/4+1+SUMPRODUCT(-(-($N$11:$N$131=N11)),-(-(O11&lt;$O$11:$O$131)))/4))</f>
        <v/>
      </c>
      <c r="B11" s="282" t="s">
        <v>134</v>
      </c>
      <c r="C11" s="282">
        <v>1</v>
      </c>
      <c r="D11" s="283"/>
      <c r="E11" s="284"/>
      <c r="F11" s="285"/>
      <c r="G11" s="286" t="str">
        <f>IF($G$6&lt;&gt;"",$G$6,"")</f>
        <v/>
      </c>
      <c r="H11" s="287"/>
      <c r="I11" s="287"/>
      <c r="J11" s="287"/>
      <c r="K11" s="322"/>
      <c r="L11" s="289">
        <f>IF(COUNTBLANK(H11:J11)=0,AVERAGE(H11:J11),-0.000001)</f>
        <v>-9.9999999999999995E-7</v>
      </c>
      <c r="M11" s="290">
        <f t="shared" ref="M11:M74" si="1">IF(COUNTBLANK(H11:K11)=0,1,0)</f>
        <v>0</v>
      </c>
      <c r="N11" s="290">
        <f>SUM(M11:M14)</f>
        <v>0</v>
      </c>
      <c r="O11" s="291">
        <f>IF(COUNTIF(L11:L14,"&gt;=0"),ROUND(AVERAGEIF(L11:L14,"&gt;=0"),3),0)</f>
        <v>0</v>
      </c>
    </row>
    <row r="12" spans="1:15" ht="16" thickBot="1" x14ac:dyDescent="0.4">
      <c r="A12" s="292" t="str">
        <f t="shared" si="0"/>
        <v/>
      </c>
      <c r="B12" s="237" t="s">
        <v>134</v>
      </c>
      <c r="C12" s="237">
        <v>2</v>
      </c>
      <c r="D12" s="293"/>
      <c r="E12" s="294"/>
      <c r="F12" s="295"/>
      <c r="G12" s="296" t="str">
        <f>IF($G$7&lt;&gt;"",$G$7,"")</f>
        <v>Kür</v>
      </c>
      <c r="H12" s="297"/>
      <c r="I12" s="297"/>
      <c r="J12" s="297"/>
      <c r="K12" s="298"/>
      <c r="L12" s="289">
        <f>IF(COUNTBLANK(H12:J12)=0,AVERAGE(H12:J12),-0.000001)</f>
        <v>-9.9999999999999995E-7</v>
      </c>
      <c r="M12" s="290">
        <f t="shared" si="1"/>
        <v>0</v>
      </c>
      <c r="N12" s="300">
        <f>SUM(M11:M14)</f>
        <v>0</v>
      </c>
      <c r="O12" s="301">
        <f>IF(COUNTIF(L11:L14,"&gt;=0"),ROUND(AVERAGEIF(L11:L14,"&gt;=0"),3),0)</f>
        <v>0</v>
      </c>
    </row>
    <row r="13" spans="1:15" ht="16" thickBot="1" x14ac:dyDescent="0.4">
      <c r="A13" s="302" t="str">
        <f t="shared" si="0"/>
        <v/>
      </c>
      <c r="B13" s="237" t="s">
        <v>134</v>
      </c>
      <c r="C13" s="237">
        <v>3</v>
      </c>
      <c r="D13" s="238"/>
      <c r="E13" s="294"/>
      <c r="F13" s="235"/>
      <c r="G13" s="303" t="str">
        <f>IF($G$8&lt;&gt;"",$G$8,"")</f>
        <v/>
      </c>
      <c r="H13" s="304"/>
      <c r="I13" s="304"/>
      <c r="J13" s="304"/>
      <c r="K13" s="306"/>
      <c r="L13" s="307"/>
      <c r="M13" s="290">
        <f t="shared" si="1"/>
        <v>0</v>
      </c>
      <c r="N13" s="300">
        <f>SUM(M11:M14)</f>
        <v>0</v>
      </c>
      <c r="O13" s="308">
        <f>IF(COUNTIF(L11:L14,"&gt;=0"),ROUND(AVERAGEIF(L11:L14,"&gt;=0"),3),0)</f>
        <v>0</v>
      </c>
    </row>
    <row r="14" spans="1:15" ht="16" thickBot="1" x14ac:dyDescent="0.4">
      <c r="A14" s="309" t="str">
        <f t="shared" si="0"/>
        <v/>
      </c>
      <c r="B14" s="278" t="s">
        <v>134</v>
      </c>
      <c r="C14" s="278">
        <v>4</v>
      </c>
      <c r="D14" s="310"/>
      <c r="E14" s="311"/>
      <c r="F14" s="312"/>
      <c r="G14" s="313" t="str">
        <f>IF($G$9&lt;&gt;"",$G$9,"")</f>
        <v/>
      </c>
      <c r="H14" s="314"/>
      <c r="I14" s="314"/>
      <c r="J14" s="314"/>
      <c r="K14" s="316"/>
      <c r="L14" s="317"/>
      <c r="M14" s="290">
        <f t="shared" si="1"/>
        <v>0</v>
      </c>
      <c r="N14" s="318">
        <f>SUM(M11:M14)</f>
        <v>0</v>
      </c>
      <c r="O14" s="319">
        <f>IF(COUNTIF(L11:L14,"&gt;=0"),ROUND(AVERAGEIF(L11:L14,"&gt;=0"),3),0)</f>
        <v>0</v>
      </c>
    </row>
    <row r="15" spans="1:15" ht="16" thickBot="1" x14ac:dyDescent="0.4">
      <c r="A15" s="281" t="str">
        <f t="shared" si="0"/>
        <v/>
      </c>
      <c r="B15" s="282" t="s">
        <v>134</v>
      </c>
      <c r="C15" s="282">
        <v>1</v>
      </c>
      <c r="D15" s="283"/>
      <c r="E15" s="284"/>
      <c r="F15" s="285"/>
      <c r="G15" s="286" t="str">
        <f>IF($G$6&lt;&gt;"",$G$6,"")</f>
        <v/>
      </c>
      <c r="H15" s="287"/>
      <c r="I15" s="287"/>
      <c r="J15" s="287"/>
      <c r="K15" s="322"/>
      <c r="L15" s="289">
        <f>IF(COUNTBLANK(H15:J15)=0,AVERAGE(H15:J15),-0.000001)</f>
        <v>-9.9999999999999995E-7</v>
      </c>
      <c r="M15" s="290">
        <f t="shared" si="1"/>
        <v>0</v>
      </c>
      <c r="N15" s="290">
        <f>SUM(M15:M18)</f>
        <v>0</v>
      </c>
      <c r="O15" s="291">
        <f>IF(COUNTIF(L15:L18,"&gt;=0"),ROUND(AVERAGEIF(L15:L18,"&gt;=0"),3),0)</f>
        <v>0</v>
      </c>
    </row>
    <row r="16" spans="1:15" ht="16" thickBot="1" x14ac:dyDescent="0.4">
      <c r="A16" s="292" t="str">
        <f t="shared" si="0"/>
        <v/>
      </c>
      <c r="B16" s="237" t="s">
        <v>134</v>
      </c>
      <c r="C16" s="237">
        <v>2</v>
      </c>
      <c r="D16" s="293"/>
      <c r="E16" s="294"/>
      <c r="F16" s="295"/>
      <c r="G16" s="296" t="str">
        <f>IF($G$7&lt;&gt;"",$G$7,"")</f>
        <v>Kür</v>
      </c>
      <c r="H16" s="297"/>
      <c r="I16" s="297"/>
      <c r="J16" s="297"/>
      <c r="K16" s="298"/>
      <c r="L16" s="289">
        <f>IF(COUNTBLANK(H16:J16)=0,AVERAGE(H16:J16),-0.000001)</f>
        <v>-9.9999999999999995E-7</v>
      </c>
      <c r="M16" s="290">
        <f t="shared" si="1"/>
        <v>0</v>
      </c>
      <c r="N16" s="300">
        <f>SUM(M15:M18)</f>
        <v>0</v>
      </c>
      <c r="O16" s="301">
        <f>IF(COUNTIF(L15:L18,"&gt;=0"),ROUND(AVERAGEIF(L15:L18,"&gt;=0"),3),0)</f>
        <v>0</v>
      </c>
    </row>
    <row r="17" spans="1:15" ht="16" thickBot="1" x14ac:dyDescent="0.4">
      <c r="A17" s="302" t="str">
        <f t="shared" si="0"/>
        <v/>
      </c>
      <c r="B17" s="237" t="s">
        <v>134</v>
      </c>
      <c r="C17" s="237">
        <v>3</v>
      </c>
      <c r="D17" s="238"/>
      <c r="E17" s="294"/>
      <c r="F17" s="235"/>
      <c r="G17" s="303" t="str">
        <f>IF($G$8&lt;&gt;"",$G$8,"")</f>
        <v/>
      </c>
      <c r="H17" s="304"/>
      <c r="I17" s="304"/>
      <c r="J17" s="304"/>
      <c r="K17" s="306"/>
      <c r="L17" s="307"/>
      <c r="M17" s="290">
        <f t="shared" si="1"/>
        <v>0</v>
      </c>
      <c r="N17" s="300">
        <f>SUM(M15:M18)</f>
        <v>0</v>
      </c>
      <c r="O17" s="308">
        <f>IF(COUNTIF(L15:L18,"&gt;=0"),ROUND(AVERAGEIF(L15:L18,"&gt;=0"),3),0)</f>
        <v>0</v>
      </c>
    </row>
    <row r="18" spans="1:15" ht="16" thickBot="1" x14ac:dyDescent="0.4">
      <c r="A18" s="309" t="str">
        <f t="shared" si="0"/>
        <v/>
      </c>
      <c r="B18" s="278" t="s">
        <v>134</v>
      </c>
      <c r="C18" s="278">
        <v>4</v>
      </c>
      <c r="D18" s="310"/>
      <c r="E18" s="311"/>
      <c r="F18" s="312"/>
      <c r="G18" s="313" t="str">
        <f>IF($G$9&lt;&gt;"",$G$9,"")</f>
        <v/>
      </c>
      <c r="H18" s="314"/>
      <c r="I18" s="314"/>
      <c r="J18" s="314"/>
      <c r="K18" s="316"/>
      <c r="L18" s="317"/>
      <c r="M18" s="290">
        <f t="shared" si="1"/>
        <v>0</v>
      </c>
      <c r="N18" s="318">
        <f>SUM(M15:M18)</f>
        <v>0</v>
      </c>
      <c r="O18" s="319">
        <f>IF(COUNTIF(L15:L18,"&gt;=0"),ROUND(AVERAGEIF(L15:L18,"&gt;=0"),3),0)</f>
        <v>0</v>
      </c>
    </row>
    <row r="19" spans="1:15" ht="16" thickBot="1" x14ac:dyDescent="0.4">
      <c r="A19" s="281" t="str">
        <f t="shared" si="0"/>
        <v/>
      </c>
      <c r="B19" s="282" t="s">
        <v>151</v>
      </c>
      <c r="C19" s="282">
        <v>1</v>
      </c>
      <c r="D19" s="283"/>
      <c r="E19" s="284"/>
      <c r="F19" s="285"/>
      <c r="G19" s="286" t="str">
        <f>IF($G$6&lt;&gt;"",$G$6,"")</f>
        <v/>
      </c>
      <c r="H19" s="287"/>
      <c r="I19" s="287"/>
      <c r="J19" s="287"/>
      <c r="K19" s="322"/>
      <c r="L19" s="289">
        <f>IF(COUNTBLANK(H19:J19)=0,AVERAGE(H19:J19),-0.000001)</f>
        <v>-9.9999999999999995E-7</v>
      </c>
      <c r="M19" s="290">
        <f t="shared" si="1"/>
        <v>0</v>
      </c>
      <c r="N19" s="290">
        <f>SUM(M19:M22)</f>
        <v>0</v>
      </c>
      <c r="O19" s="291">
        <f>IF(COUNTIF(L19:L22,"&gt;=0"),ROUND(AVERAGEIF(L19:L22,"&gt;=0"),3),0)</f>
        <v>0</v>
      </c>
    </row>
    <row r="20" spans="1:15" ht="16" thickBot="1" x14ac:dyDescent="0.4">
      <c r="A20" s="292" t="str">
        <f t="shared" si="0"/>
        <v/>
      </c>
      <c r="B20" s="237" t="s">
        <v>151</v>
      </c>
      <c r="C20" s="237">
        <v>2</v>
      </c>
      <c r="D20" s="293"/>
      <c r="E20" s="294"/>
      <c r="F20" s="295"/>
      <c r="G20" s="296" t="str">
        <f>IF($G$7&lt;&gt;"",$G$7,"")</f>
        <v>Kür</v>
      </c>
      <c r="H20" s="297"/>
      <c r="I20" s="297"/>
      <c r="J20" s="297"/>
      <c r="K20" s="298"/>
      <c r="L20" s="289">
        <f>IF(COUNTBLANK(H20:J20)=0,AVERAGE(H20:J20),-0.000001)</f>
        <v>-9.9999999999999995E-7</v>
      </c>
      <c r="M20" s="290">
        <f t="shared" si="1"/>
        <v>0</v>
      </c>
      <c r="N20" s="300">
        <f>SUM(M19:M22)</f>
        <v>0</v>
      </c>
      <c r="O20" s="301">
        <f>IF(COUNTIF(L19:L22,"&gt;=0"),ROUND(AVERAGEIF(L19:L22,"&gt;=0"),3),0)</f>
        <v>0</v>
      </c>
    </row>
    <row r="21" spans="1:15" ht="16" thickBot="1" x14ac:dyDescent="0.4">
      <c r="A21" s="302" t="str">
        <f t="shared" si="0"/>
        <v/>
      </c>
      <c r="B21" s="237" t="s">
        <v>151</v>
      </c>
      <c r="C21" s="237">
        <v>3</v>
      </c>
      <c r="D21" s="238"/>
      <c r="E21" s="294"/>
      <c r="F21" s="235"/>
      <c r="G21" s="303" t="str">
        <f>IF($G$8&lt;&gt;"",$G$8,"")</f>
        <v/>
      </c>
      <c r="H21" s="304"/>
      <c r="I21" s="304"/>
      <c r="J21" s="304"/>
      <c r="K21" s="306"/>
      <c r="L21" s="307"/>
      <c r="M21" s="290">
        <f t="shared" si="1"/>
        <v>0</v>
      </c>
      <c r="N21" s="300">
        <f>SUM(M19:M22)</f>
        <v>0</v>
      </c>
      <c r="O21" s="308">
        <f>IF(COUNTIF(L19:L22,"&gt;=0"),ROUND(AVERAGEIF(L19:L22,"&gt;=0"),3),0)</f>
        <v>0</v>
      </c>
    </row>
    <row r="22" spans="1:15" ht="16" thickBot="1" x14ac:dyDescent="0.4">
      <c r="A22" s="309" t="str">
        <f t="shared" si="0"/>
        <v/>
      </c>
      <c r="B22" s="278" t="s">
        <v>151</v>
      </c>
      <c r="C22" s="278">
        <v>4</v>
      </c>
      <c r="D22" s="310"/>
      <c r="E22" s="311"/>
      <c r="F22" s="312"/>
      <c r="G22" s="313" t="str">
        <f>IF($G$9&lt;&gt;"",$G$9,"")</f>
        <v/>
      </c>
      <c r="H22" s="314"/>
      <c r="I22" s="314"/>
      <c r="J22" s="314"/>
      <c r="K22" s="316"/>
      <c r="L22" s="317"/>
      <c r="M22" s="290">
        <f t="shared" si="1"/>
        <v>0</v>
      </c>
      <c r="N22" s="318">
        <f>SUM(M19:M22)</f>
        <v>0</v>
      </c>
      <c r="O22" s="319">
        <f>IF(COUNTIF(L19:L22,"&gt;=0"),ROUND(AVERAGEIF(L19:L22,"&gt;=0"),3),0)</f>
        <v>0</v>
      </c>
    </row>
    <row r="23" spans="1:15" ht="16" thickBot="1" x14ac:dyDescent="0.4">
      <c r="A23" s="281" t="str">
        <f t="shared" si="0"/>
        <v/>
      </c>
      <c r="B23" s="282" t="s">
        <v>151</v>
      </c>
      <c r="C23" s="282">
        <v>1</v>
      </c>
      <c r="D23" s="283"/>
      <c r="E23" s="284"/>
      <c r="F23" s="285"/>
      <c r="G23" s="286" t="str">
        <f>IF($G$6&lt;&gt;"",$G$6,"")</f>
        <v/>
      </c>
      <c r="H23" s="287"/>
      <c r="I23" s="287"/>
      <c r="J23" s="287"/>
      <c r="K23" s="322"/>
      <c r="L23" s="289">
        <f>IF(COUNTBLANK(H23:J23)=0,AVERAGE(H23:J23),-0.000001)</f>
        <v>-9.9999999999999995E-7</v>
      </c>
      <c r="M23" s="290">
        <f t="shared" si="1"/>
        <v>0</v>
      </c>
      <c r="N23" s="290">
        <f>SUM(M23:M26)</f>
        <v>0</v>
      </c>
      <c r="O23" s="291">
        <f>IF(COUNTIF(L23:L26,"&gt;=0"),ROUND(AVERAGEIF(L23:L26,"&gt;=0"),3),0)</f>
        <v>0</v>
      </c>
    </row>
    <row r="24" spans="1:15" ht="16" thickBot="1" x14ac:dyDescent="0.4">
      <c r="A24" s="292" t="str">
        <f t="shared" si="0"/>
        <v/>
      </c>
      <c r="B24" s="237" t="s">
        <v>151</v>
      </c>
      <c r="C24" s="237">
        <v>2</v>
      </c>
      <c r="D24" s="293"/>
      <c r="E24" s="294"/>
      <c r="F24" s="295"/>
      <c r="G24" s="296" t="str">
        <f>IF($G$7&lt;&gt;"",$G$7,"")</f>
        <v>Kür</v>
      </c>
      <c r="H24" s="297"/>
      <c r="I24" s="297"/>
      <c r="J24" s="297"/>
      <c r="K24" s="298"/>
      <c r="L24" s="289">
        <f>IF(COUNTBLANK(H24:J24)=0,AVERAGE(H24:J24),-0.000001)</f>
        <v>-9.9999999999999995E-7</v>
      </c>
      <c r="M24" s="290">
        <f t="shared" si="1"/>
        <v>0</v>
      </c>
      <c r="N24" s="300">
        <f>SUM(M23:M26)</f>
        <v>0</v>
      </c>
      <c r="O24" s="301">
        <f>IF(COUNTIF(L23:L26,"&gt;=0"),ROUND(AVERAGEIF(L23:L26,"&gt;=0"),3),0)</f>
        <v>0</v>
      </c>
    </row>
    <row r="25" spans="1:15" ht="16" thickBot="1" x14ac:dyDescent="0.4">
      <c r="A25" s="302" t="str">
        <f t="shared" si="0"/>
        <v/>
      </c>
      <c r="B25" s="237" t="s">
        <v>151</v>
      </c>
      <c r="C25" s="237">
        <v>3</v>
      </c>
      <c r="D25" s="238"/>
      <c r="E25" s="294"/>
      <c r="F25" s="235"/>
      <c r="G25" s="303" t="str">
        <f>IF($G$8&lt;&gt;"",$G$8,"")</f>
        <v/>
      </c>
      <c r="H25" s="304"/>
      <c r="I25" s="304"/>
      <c r="J25" s="304"/>
      <c r="K25" s="306"/>
      <c r="L25" s="307"/>
      <c r="M25" s="290">
        <f t="shared" si="1"/>
        <v>0</v>
      </c>
      <c r="N25" s="300">
        <f>SUM(M23:M26)</f>
        <v>0</v>
      </c>
      <c r="O25" s="308">
        <f>IF(COUNTIF(L23:L26,"&gt;=0"),ROUND(AVERAGEIF(L23:L26,"&gt;=0"),3),0)</f>
        <v>0</v>
      </c>
    </row>
    <row r="26" spans="1:15" ht="16" thickBot="1" x14ac:dyDescent="0.4">
      <c r="A26" s="309" t="str">
        <f t="shared" si="0"/>
        <v/>
      </c>
      <c r="B26" s="278" t="s">
        <v>151</v>
      </c>
      <c r="C26" s="278">
        <v>4</v>
      </c>
      <c r="D26" s="310"/>
      <c r="E26" s="311"/>
      <c r="F26" s="312"/>
      <c r="G26" s="313" t="str">
        <f>IF($G$9&lt;&gt;"",$G$9,"")</f>
        <v/>
      </c>
      <c r="H26" s="314"/>
      <c r="I26" s="314"/>
      <c r="J26" s="314"/>
      <c r="K26" s="316"/>
      <c r="L26" s="317"/>
      <c r="M26" s="290">
        <f t="shared" si="1"/>
        <v>0</v>
      </c>
      <c r="N26" s="318">
        <f>SUM(M23:M26)</f>
        <v>0</v>
      </c>
      <c r="O26" s="319">
        <f>IF(COUNTIF(L23:L26,"&gt;=0"),ROUND(AVERAGEIF(L23:L26,"&gt;=0"),3),0)</f>
        <v>0</v>
      </c>
    </row>
    <row r="27" spans="1:15" ht="16" thickBot="1" x14ac:dyDescent="0.4">
      <c r="A27" s="281" t="str">
        <f t="shared" si="0"/>
        <v/>
      </c>
      <c r="B27" s="282" t="s">
        <v>151</v>
      </c>
      <c r="C27" s="282">
        <v>1</v>
      </c>
      <c r="D27" s="283"/>
      <c r="E27" s="284"/>
      <c r="F27" s="285"/>
      <c r="G27" s="286" t="str">
        <f>IF($G$6&lt;&gt;"",$G$6,"")</f>
        <v/>
      </c>
      <c r="H27" s="287"/>
      <c r="I27" s="287"/>
      <c r="J27" s="287"/>
      <c r="K27" s="322"/>
      <c r="L27" s="289">
        <f>IF(COUNTBLANK(H27:J27)=0,AVERAGE(H27:J27),-0.000001)</f>
        <v>-9.9999999999999995E-7</v>
      </c>
      <c r="M27" s="290">
        <f t="shared" si="1"/>
        <v>0</v>
      </c>
      <c r="N27" s="290">
        <f>SUM(M27:M30)</f>
        <v>0</v>
      </c>
      <c r="O27" s="291">
        <f>IF(COUNTIF(L27:L30,"&gt;=0"),ROUND(AVERAGEIF(L27:L30,"&gt;=0"),3),0)</f>
        <v>0</v>
      </c>
    </row>
    <row r="28" spans="1:15" ht="16" thickBot="1" x14ac:dyDescent="0.4">
      <c r="A28" s="292" t="str">
        <f t="shared" si="0"/>
        <v/>
      </c>
      <c r="B28" s="237" t="s">
        <v>151</v>
      </c>
      <c r="C28" s="237">
        <v>2</v>
      </c>
      <c r="D28" s="293"/>
      <c r="E28" s="294"/>
      <c r="F28" s="295"/>
      <c r="G28" s="296" t="str">
        <f>IF($G$7&lt;&gt;"",$G$7,"")</f>
        <v>Kür</v>
      </c>
      <c r="H28" s="297"/>
      <c r="I28" s="297"/>
      <c r="J28" s="297"/>
      <c r="K28" s="298"/>
      <c r="L28" s="289">
        <f>IF(COUNTBLANK(H28:J28)=0,AVERAGE(H28:J28),-0.000001)</f>
        <v>-9.9999999999999995E-7</v>
      </c>
      <c r="M28" s="290">
        <f t="shared" si="1"/>
        <v>0</v>
      </c>
      <c r="N28" s="300">
        <f>SUM(M27:M30)</f>
        <v>0</v>
      </c>
      <c r="O28" s="301">
        <f>IF(COUNTIF(L27:L30,"&gt;=0"),ROUND(AVERAGEIF(L27:L30,"&gt;=0"),3),0)</f>
        <v>0</v>
      </c>
    </row>
    <row r="29" spans="1:15" ht="16" thickBot="1" x14ac:dyDescent="0.4">
      <c r="A29" s="302" t="str">
        <f t="shared" si="0"/>
        <v/>
      </c>
      <c r="B29" s="237" t="s">
        <v>151</v>
      </c>
      <c r="C29" s="237">
        <v>3</v>
      </c>
      <c r="D29" s="238"/>
      <c r="E29" s="294"/>
      <c r="F29" s="235"/>
      <c r="G29" s="303" t="str">
        <f>IF($G$8&lt;&gt;"",$G$8,"")</f>
        <v/>
      </c>
      <c r="H29" s="304"/>
      <c r="I29" s="304"/>
      <c r="J29" s="304"/>
      <c r="K29" s="306"/>
      <c r="L29" s="307"/>
      <c r="M29" s="290">
        <f t="shared" si="1"/>
        <v>0</v>
      </c>
      <c r="N29" s="300">
        <f>SUM(M27:M30)</f>
        <v>0</v>
      </c>
      <c r="O29" s="308">
        <f>IF(COUNTIF(L27:L30,"&gt;=0"),ROUND(AVERAGEIF(L27:L30,"&gt;=0"),3),0)</f>
        <v>0</v>
      </c>
    </row>
    <row r="30" spans="1:15" ht="16" thickBot="1" x14ac:dyDescent="0.4">
      <c r="A30" s="309" t="str">
        <f t="shared" si="0"/>
        <v/>
      </c>
      <c r="B30" s="278" t="s">
        <v>151</v>
      </c>
      <c r="C30" s="278">
        <v>4</v>
      </c>
      <c r="D30" s="310"/>
      <c r="E30" s="311"/>
      <c r="F30" s="312"/>
      <c r="G30" s="313" t="str">
        <f>IF($G$9&lt;&gt;"",$G$9,"")</f>
        <v/>
      </c>
      <c r="H30" s="314"/>
      <c r="I30" s="314"/>
      <c r="J30" s="314"/>
      <c r="K30" s="316"/>
      <c r="L30" s="317"/>
      <c r="M30" s="290">
        <f t="shared" si="1"/>
        <v>0</v>
      </c>
      <c r="N30" s="318">
        <f>SUM(M27:M30)</f>
        <v>0</v>
      </c>
      <c r="O30" s="319">
        <f>IF(COUNTIF(L27:L30,"&gt;=0"),ROUND(AVERAGEIF(L27:L30,"&gt;=0"),3),0)</f>
        <v>0</v>
      </c>
    </row>
    <row r="31" spans="1:15" ht="16" thickBot="1" x14ac:dyDescent="0.4">
      <c r="A31" s="281" t="str">
        <f t="shared" si="0"/>
        <v/>
      </c>
      <c r="B31" s="282" t="s">
        <v>151</v>
      </c>
      <c r="C31" s="282">
        <v>1</v>
      </c>
      <c r="D31" s="283"/>
      <c r="E31" s="284"/>
      <c r="F31" s="285"/>
      <c r="G31" s="286" t="str">
        <f>IF($G$6&lt;&gt;"",$G$6,"")</f>
        <v/>
      </c>
      <c r="H31" s="287"/>
      <c r="I31" s="287"/>
      <c r="J31" s="287"/>
      <c r="K31" s="322"/>
      <c r="L31" s="289">
        <f>IF(COUNTBLANK(H31:J31)=0,AVERAGE(H31:J31),-0.000001)</f>
        <v>-9.9999999999999995E-7</v>
      </c>
      <c r="M31" s="290">
        <f t="shared" si="1"/>
        <v>0</v>
      </c>
      <c r="N31" s="290">
        <f>SUM(M31:M34)</f>
        <v>0</v>
      </c>
      <c r="O31" s="291">
        <f>IF(COUNTIF(L31:L34,"&gt;=0"),ROUND(AVERAGEIF(L31:L34,"&gt;=0"),3),0)</f>
        <v>0</v>
      </c>
    </row>
    <row r="32" spans="1:15" ht="16" thickBot="1" x14ac:dyDescent="0.4">
      <c r="A32" s="292" t="str">
        <f t="shared" si="0"/>
        <v/>
      </c>
      <c r="B32" s="237" t="s">
        <v>151</v>
      </c>
      <c r="C32" s="237">
        <v>2</v>
      </c>
      <c r="D32" s="293"/>
      <c r="E32" s="294"/>
      <c r="F32" s="295"/>
      <c r="G32" s="296" t="str">
        <f>IF($G$7&lt;&gt;"",$G$7,"")</f>
        <v>Kür</v>
      </c>
      <c r="H32" s="297"/>
      <c r="I32" s="297"/>
      <c r="J32" s="297"/>
      <c r="K32" s="298"/>
      <c r="L32" s="289">
        <f>IF(COUNTBLANK(H32:J32)=0,AVERAGE(H32:J32),-0.000001)</f>
        <v>-9.9999999999999995E-7</v>
      </c>
      <c r="M32" s="290">
        <f t="shared" si="1"/>
        <v>0</v>
      </c>
      <c r="N32" s="300">
        <f>SUM(M31:M34)</f>
        <v>0</v>
      </c>
      <c r="O32" s="301">
        <f>IF(COUNTIF(L31:L34,"&gt;=0"),ROUND(AVERAGEIF(L31:L34,"&gt;=0"),3),0)</f>
        <v>0</v>
      </c>
    </row>
    <row r="33" spans="1:15" ht="16" thickBot="1" x14ac:dyDescent="0.4">
      <c r="A33" s="302" t="str">
        <f t="shared" si="0"/>
        <v/>
      </c>
      <c r="B33" s="237" t="s">
        <v>151</v>
      </c>
      <c r="C33" s="237">
        <v>3</v>
      </c>
      <c r="D33" s="238"/>
      <c r="E33" s="294"/>
      <c r="F33" s="235"/>
      <c r="G33" s="303" t="str">
        <f>IF($G$8&lt;&gt;"",$G$8,"")</f>
        <v/>
      </c>
      <c r="H33" s="304"/>
      <c r="I33" s="304"/>
      <c r="J33" s="304"/>
      <c r="K33" s="306"/>
      <c r="L33" s="307"/>
      <c r="M33" s="290">
        <f t="shared" si="1"/>
        <v>0</v>
      </c>
      <c r="N33" s="300">
        <f>SUM(M31:M34)</f>
        <v>0</v>
      </c>
      <c r="O33" s="308">
        <f>IF(COUNTIF(L31:L34,"&gt;=0"),ROUND(AVERAGEIF(L31:L34,"&gt;=0"),3),0)</f>
        <v>0</v>
      </c>
    </row>
    <row r="34" spans="1:15" ht="16" thickBot="1" x14ac:dyDescent="0.4">
      <c r="A34" s="309" t="str">
        <f t="shared" si="0"/>
        <v/>
      </c>
      <c r="B34" s="278" t="s">
        <v>151</v>
      </c>
      <c r="C34" s="278">
        <v>4</v>
      </c>
      <c r="D34" s="310"/>
      <c r="E34" s="311"/>
      <c r="F34" s="312"/>
      <c r="G34" s="313" t="str">
        <f>IF($G$9&lt;&gt;"",$G$9,"")</f>
        <v/>
      </c>
      <c r="H34" s="314"/>
      <c r="I34" s="314"/>
      <c r="J34" s="314"/>
      <c r="K34" s="316"/>
      <c r="L34" s="317"/>
      <c r="M34" s="290">
        <f t="shared" si="1"/>
        <v>0</v>
      </c>
      <c r="N34" s="318">
        <f>SUM(M31:M34)</f>
        <v>0</v>
      </c>
      <c r="O34" s="319">
        <f>IF(COUNTIF(L31:L34,"&gt;=0"),ROUND(AVERAGEIF(L31:L34,"&gt;=0"),3),0)</f>
        <v>0</v>
      </c>
    </row>
    <row r="35" spans="1:15" ht="16" thickBot="1" x14ac:dyDescent="0.4">
      <c r="A35" s="281" t="str">
        <f t="shared" si="0"/>
        <v/>
      </c>
      <c r="B35" s="282" t="s">
        <v>151</v>
      </c>
      <c r="C35" s="282">
        <v>1</v>
      </c>
      <c r="D35" s="283"/>
      <c r="E35" s="284"/>
      <c r="F35" s="285"/>
      <c r="G35" s="286" t="str">
        <f>IF($G$6&lt;&gt;"",$G$6,"")</f>
        <v/>
      </c>
      <c r="H35" s="287"/>
      <c r="I35" s="287"/>
      <c r="J35" s="287"/>
      <c r="K35" s="322"/>
      <c r="L35" s="289">
        <f>IF(COUNTBLANK(H35:J35)=0,AVERAGE(H35:J35),-0.000001)</f>
        <v>-9.9999999999999995E-7</v>
      </c>
      <c r="M35" s="290">
        <f t="shared" si="1"/>
        <v>0</v>
      </c>
      <c r="N35" s="290">
        <f>SUM(M35:M38)</f>
        <v>0</v>
      </c>
      <c r="O35" s="291">
        <f>IF(COUNTIF(L35:L38,"&gt;=0"),ROUND(AVERAGEIF(L35:L38,"&gt;=0"),3),0)</f>
        <v>0</v>
      </c>
    </row>
    <row r="36" spans="1:15" ht="16" thickBot="1" x14ac:dyDescent="0.4">
      <c r="A36" s="292" t="str">
        <f t="shared" si="0"/>
        <v/>
      </c>
      <c r="B36" s="237" t="s">
        <v>151</v>
      </c>
      <c r="C36" s="237">
        <v>2</v>
      </c>
      <c r="D36" s="293"/>
      <c r="E36" s="294"/>
      <c r="F36" s="295"/>
      <c r="G36" s="296" t="str">
        <f>IF($G$7&lt;&gt;"",$G$7,"")</f>
        <v>Kür</v>
      </c>
      <c r="H36" s="297"/>
      <c r="I36" s="297"/>
      <c r="J36" s="297"/>
      <c r="K36" s="298"/>
      <c r="L36" s="289">
        <f>IF(COUNTBLANK(H36:J36)=0,AVERAGE(H36:J36),-0.000001)</f>
        <v>-9.9999999999999995E-7</v>
      </c>
      <c r="M36" s="290">
        <f t="shared" si="1"/>
        <v>0</v>
      </c>
      <c r="N36" s="300">
        <f>SUM(M35:M38)</f>
        <v>0</v>
      </c>
      <c r="O36" s="301">
        <f>IF(COUNTIF(L35:L38,"&gt;=0"),ROUND(AVERAGEIF(L35:L38,"&gt;=0"),3),0)</f>
        <v>0</v>
      </c>
    </row>
    <row r="37" spans="1:15" ht="16" thickBot="1" x14ac:dyDescent="0.4">
      <c r="A37" s="302" t="str">
        <f t="shared" si="0"/>
        <v/>
      </c>
      <c r="B37" s="237" t="s">
        <v>151</v>
      </c>
      <c r="C37" s="237">
        <v>3</v>
      </c>
      <c r="D37" s="238"/>
      <c r="E37" s="294"/>
      <c r="F37" s="235"/>
      <c r="G37" s="303" t="str">
        <f>IF($G$8&lt;&gt;"",$G$8,"")</f>
        <v/>
      </c>
      <c r="H37" s="304"/>
      <c r="I37" s="304"/>
      <c r="J37" s="304"/>
      <c r="K37" s="306"/>
      <c r="L37" s="307"/>
      <c r="M37" s="290">
        <f t="shared" si="1"/>
        <v>0</v>
      </c>
      <c r="N37" s="300">
        <f>SUM(M35:M38)</f>
        <v>0</v>
      </c>
      <c r="O37" s="308">
        <f>IF(COUNTIF(L35:L38,"&gt;=0"),ROUND(AVERAGEIF(L35:L38,"&gt;=0"),3),0)</f>
        <v>0</v>
      </c>
    </row>
    <row r="38" spans="1:15" ht="16" thickBot="1" x14ac:dyDescent="0.4">
      <c r="A38" s="309" t="str">
        <f t="shared" si="0"/>
        <v/>
      </c>
      <c r="B38" s="278" t="s">
        <v>151</v>
      </c>
      <c r="C38" s="278">
        <v>4</v>
      </c>
      <c r="D38" s="310"/>
      <c r="E38" s="311"/>
      <c r="F38" s="312"/>
      <c r="G38" s="313" t="str">
        <f>IF($G$9&lt;&gt;"",$G$9,"")</f>
        <v/>
      </c>
      <c r="H38" s="314"/>
      <c r="I38" s="314"/>
      <c r="J38" s="314"/>
      <c r="K38" s="316"/>
      <c r="L38" s="317"/>
      <c r="M38" s="290">
        <f t="shared" si="1"/>
        <v>0</v>
      </c>
      <c r="N38" s="318">
        <f>SUM(M35:M38)</f>
        <v>0</v>
      </c>
      <c r="O38" s="319">
        <f>IF(COUNTIF(L35:L38,"&gt;=0"),ROUND(AVERAGEIF(L35:L38,"&gt;=0"),3),0)</f>
        <v>0</v>
      </c>
    </row>
    <row r="39" spans="1:15" ht="16" thickBot="1" x14ac:dyDescent="0.4">
      <c r="A39" s="281" t="str">
        <f t="shared" si="0"/>
        <v/>
      </c>
      <c r="B39" s="282" t="s">
        <v>151</v>
      </c>
      <c r="C39" s="282">
        <v>1</v>
      </c>
      <c r="D39" s="283"/>
      <c r="E39" s="284"/>
      <c r="F39" s="285"/>
      <c r="G39" s="286" t="str">
        <f>IF($G$6&lt;&gt;"",$G$6,"")</f>
        <v/>
      </c>
      <c r="H39" s="287"/>
      <c r="I39" s="287"/>
      <c r="J39" s="287"/>
      <c r="K39" s="322"/>
      <c r="L39" s="289">
        <f>IF(COUNTBLANK(H39:J39)=0,AVERAGE(H39:J39),-0.000001)</f>
        <v>-9.9999999999999995E-7</v>
      </c>
      <c r="M39" s="290">
        <f t="shared" si="1"/>
        <v>0</v>
      </c>
      <c r="N39" s="290">
        <f>SUM(M39:M42)</f>
        <v>0</v>
      </c>
      <c r="O39" s="291">
        <f>IF(COUNTIF(L39:L42,"&gt;=0"),ROUND(AVERAGEIF(L39:L42,"&gt;=0"),3),0)</f>
        <v>0</v>
      </c>
    </row>
    <row r="40" spans="1:15" ht="16" thickBot="1" x14ac:dyDescent="0.4">
      <c r="A40" s="292" t="str">
        <f t="shared" si="0"/>
        <v/>
      </c>
      <c r="B40" s="237" t="s">
        <v>151</v>
      </c>
      <c r="C40" s="237">
        <v>2</v>
      </c>
      <c r="D40" s="293"/>
      <c r="E40" s="294"/>
      <c r="F40" s="295"/>
      <c r="G40" s="296" t="str">
        <f>IF($G$7&lt;&gt;"",$G$7,"")</f>
        <v>Kür</v>
      </c>
      <c r="H40" s="297"/>
      <c r="I40" s="297"/>
      <c r="J40" s="297"/>
      <c r="K40" s="298"/>
      <c r="L40" s="289">
        <f>IF(COUNTBLANK(H40:J40)=0,AVERAGE(H40:J40),-0.000001)</f>
        <v>-9.9999999999999995E-7</v>
      </c>
      <c r="M40" s="290">
        <f t="shared" si="1"/>
        <v>0</v>
      </c>
      <c r="N40" s="300">
        <f>SUM(M39:M42)</f>
        <v>0</v>
      </c>
      <c r="O40" s="301">
        <f>IF(COUNTIF(L39:L42,"&gt;=0"),ROUND(AVERAGEIF(L39:L42,"&gt;=0"),3),0)</f>
        <v>0</v>
      </c>
    </row>
    <row r="41" spans="1:15" ht="16" thickBot="1" x14ac:dyDescent="0.4">
      <c r="A41" s="302" t="str">
        <f t="shared" si="0"/>
        <v/>
      </c>
      <c r="B41" s="237" t="s">
        <v>151</v>
      </c>
      <c r="C41" s="237">
        <v>3</v>
      </c>
      <c r="D41" s="238"/>
      <c r="E41" s="294"/>
      <c r="F41" s="235"/>
      <c r="G41" s="303" t="str">
        <f>IF($G$8&lt;&gt;"",$G$8,"")</f>
        <v/>
      </c>
      <c r="H41" s="304"/>
      <c r="I41" s="304"/>
      <c r="J41" s="304"/>
      <c r="K41" s="306"/>
      <c r="L41" s="307"/>
      <c r="M41" s="290">
        <f t="shared" si="1"/>
        <v>0</v>
      </c>
      <c r="N41" s="300">
        <f>SUM(M39:M42)</f>
        <v>0</v>
      </c>
      <c r="O41" s="308">
        <f>IF(COUNTIF(L39:L42,"&gt;=0"),ROUND(AVERAGEIF(L39:L42,"&gt;=0"),3),0)</f>
        <v>0</v>
      </c>
    </row>
    <row r="42" spans="1:15" ht="16" thickBot="1" x14ac:dyDescent="0.4">
      <c r="A42" s="309" t="str">
        <f t="shared" si="0"/>
        <v/>
      </c>
      <c r="B42" s="278" t="s">
        <v>151</v>
      </c>
      <c r="C42" s="278">
        <v>4</v>
      </c>
      <c r="D42" s="310"/>
      <c r="E42" s="311"/>
      <c r="F42" s="312"/>
      <c r="G42" s="313" t="str">
        <f>IF($G$9&lt;&gt;"",$G$9,"")</f>
        <v/>
      </c>
      <c r="H42" s="314"/>
      <c r="I42" s="314"/>
      <c r="J42" s="314"/>
      <c r="K42" s="316"/>
      <c r="L42" s="317"/>
      <c r="M42" s="290">
        <f t="shared" si="1"/>
        <v>0</v>
      </c>
      <c r="N42" s="318">
        <f>SUM(M39:M42)</f>
        <v>0</v>
      </c>
      <c r="O42" s="319">
        <f>IF(COUNTIF(L39:L42,"&gt;=0"),ROUND(AVERAGEIF(L39:L42,"&gt;=0"),3),0)</f>
        <v>0</v>
      </c>
    </row>
    <row r="43" spans="1:15" ht="16" thickBot="1" x14ac:dyDescent="0.4">
      <c r="A43" s="281" t="str">
        <f t="shared" si="0"/>
        <v/>
      </c>
      <c r="B43" s="282" t="s">
        <v>151</v>
      </c>
      <c r="C43" s="282">
        <v>1</v>
      </c>
      <c r="D43" s="283"/>
      <c r="E43" s="284"/>
      <c r="F43" s="285"/>
      <c r="G43" s="286" t="str">
        <f>IF($G$6&lt;&gt;"",$G$6,"")</f>
        <v/>
      </c>
      <c r="H43" s="287"/>
      <c r="I43" s="287"/>
      <c r="J43" s="287"/>
      <c r="K43" s="322"/>
      <c r="L43" s="289">
        <f>IF(COUNTBLANK(H43:J43)=0,AVERAGE(H43:J43),-0.000001)</f>
        <v>-9.9999999999999995E-7</v>
      </c>
      <c r="M43" s="290">
        <f t="shared" si="1"/>
        <v>0</v>
      </c>
      <c r="N43" s="290">
        <f>SUM(M43:M46)</f>
        <v>0</v>
      </c>
      <c r="O43" s="291">
        <f>IF(COUNTIF(L43:L46,"&gt;=0"),ROUND(AVERAGEIF(L43:L46,"&gt;=0"),3),0)</f>
        <v>0</v>
      </c>
    </row>
    <row r="44" spans="1:15" ht="16" thickBot="1" x14ac:dyDescent="0.4">
      <c r="A44" s="292" t="str">
        <f t="shared" si="0"/>
        <v/>
      </c>
      <c r="B44" s="237" t="s">
        <v>151</v>
      </c>
      <c r="C44" s="237">
        <v>2</v>
      </c>
      <c r="D44" s="293"/>
      <c r="E44" s="294"/>
      <c r="F44" s="295"/>
      <c r="G44" s="296" t="str">
        <f>IF($G$7&lt;&gt;"",$G$7,"")</f>
        <v>Kür</v>
      </c>
      <c r="H44" s="297"/>
      <c r="I44" s="297"/>
      <c r="J44" s="297"/>
      <c r="K44" s="298"/>
      <c r="L44" s="289">
        <f>IF(COUNTBLANK(H44:J44)=0,AVERAGE(H44:J44),-0.000001)</f>
        <v>-9.9999999999999995E-7</v>
      </c>
      <c r="M44" s="290">
        <f t="shared" si="1"/>
        <v>0</v>
      </c>
      <c r="N44" s="300">
        <f>SUM(M43:M46)</f>
        <v>0</v>
      </c>
      <c r="O44" s="301">
        <f>IF(COUNTIF(L43:L46,"&gt;=0"),ROUND(AVERAGEIF(L43:L46,"&gt;=0"),3),0)</f>
        <v>0</v>
      </c>
    </row>
    <row r="45" spans="1:15" ht="16" thickBot="1" x14ac:dyDescent="0.4">
      <c r="A45" s="302" t="str">
        <f t="shared" si="0"/>
        <v/>
      </c>
      <c r="B45" s="237" t="s">
        <v>151</v>
      </c>
      <c r="C45" s="237">
        <v>3</v>
      </c>
      <c r="D45" s="238"/>
      <c r="E45" s="294"/>
      <c r="F45" s="235"/>
      <c r="G45" s="303" t="str">
        <f>IF($G$8&lt;&gt;"",$G$8,"")</f>
        <v/>
      </c>
      <c r="H45" s="304"/>
      <c r="I45" s="304"/>
      <c r="J45" s="304"/>
      <c r="K45" s="306"/>
      <c r="L45" s="307"/>
      <c r="M45" s="290">
        <f t="shared" si="1"/>
        <v>0</v>
      </c>
      <c r="N45" s="300">
        <f>SUM(M43:M46)</f>
        <v>0</v>
      </c>
      <c r="O45" s="308">
        <f>IF(COUNTIF(L43:L46,"&gt;=0"),ROUND(AVERAGEIF(L43:L46,"&gt;=0"),3),0)</f>
        <v>0</v>
      </c>
    </row>
    <row r="46" spans="1:15" ht="16" thickBot="1" x14ac:dyDescent="0.4">
      <c r="A46" s="309" t="str">
        <f t="shared" si="0"/>
        <v/>
      </c>
      <c r="B46" s="278" t="s">
        <v>151</v>
      </c>
      <c r="C46" s="278">
        <v>4</v>
      </c>
      <c r="D46" s="310"/>
      <c r="E46" s="311"/>
      <c r="F46" s="312"/>
      <c r="G46" s="313" t="str">
        <f>IF($G$9&lt;&gt;"",$G$9,"")</f>
        <v/>
      </c>
      <c r="H46" s="314"/>
      <c r="I46" s="314"/>
      <c r="J46" s="314"/>
      <c r="K46" s="316"/>
      <c r="L46" s="317"/>
      <c r="M46" s="290">
        <f t="shared" si="1"/>
        <v>0</v>
      </c>
      <c r="N46" s="318">
        <f>SUM(M43:M46)</f>
        <v>0</v>
      </c>
      <c r="O46" s="319">
        <f>IF(COUNTIF(L43:L46,"&gt;=0"),ROUND(AVERAGEIF(L43:L46,"&gt;=0"),3),0)</f>
        <v>0</v>
      </c>
    </row>
    <row r="47" spans="1:15" ht="16" thickBot="1" x14ac:dyDescent="0.4">
      <c r="A47" s="281" t="str">
        <f t="shared" si="0"/>
        <v/>
      </c>
      <c r="B47" s="282" t="s">
        <v>151</v>
      </c>
      <c r="C47" s="282">
        <v>1</v>
      </c>
      <c r="D47" s="283"/>
      <c r="E47" s="284"/>
      <c r="F47" s="285"/>
      <c r="G47" s="286" t="str">
        <f>IF($G$6&lt;&gt;"",$G$6,"")</f>
        <v/>
      </c>
      <c r="H47" s="287"/>
      <c r="I47" s="287"/>
      <c r="J47" s="287"/>
      <c r="K47" s="322"/>
      <c r="L47" s="289">
        <f>IF(COUNTBLANK(H47:J47)=0,AVERAGE(H47:J47),-0.000001)</f>
        <v>-9.9999999999999995E-7</v>
      </c>
      <c r="M47" s="290">
        <f t="shared" si="1"/>
        <v>0</v>
      </c>
      <c r="N47" s="290">
        <f>SUM(M47:M50)</f>
        <v>0</v>
      </c>
      <c r="O47" s="291">
        <f>IF(COUNTIF(L47:L50,"&gt;=0"),ROUND(AVERAGEIF(L47:L50,"&gt;=0"),3),0)</f>
        <v>0</v>
      </c>
    </row>
    <row r="48" spans="1:15" ht="16" thickBot="1" x14ac:dyDescent="0.4">
      <c r="A48" s="292" t="str">
        <f t="shared" si="0"/>
        <v/>
      </c>
      <c r="B48" s="237" t="s">
        <v>151</v>
      </c>
      <c r="C48" s="237">
        <v>2</v>
      </c>
      <c r="D48" s="293"/>
      <c r="E48" s="294"/>
      <c r="F48" s="295"/>
      <c r="G48" s="296" t="str">
        <f>IF($G$7&lt;&gt;"",$G$7,"")</f>
        <v>Kür</v>
      </c>
      <c r="H48" s="297"/>
      <c r="I48" s="297"/>
      <c r="J48" s="297"/>
      <c r="K48" s="298"/>
      <c r="L48" s="289">
        <f>IF(COUNTBLANK(H48:J48)=0,AVERAGE(H48:J48),-0.000001)</f>
        <v>-9.9999999999999995E-7</v>
      </c>
      <c r="M48" s="290">
        <f t="shared" si="1"/>
        <v>0</v>
      </c>
      <c r="N48" s="300">
        <f>SUM(M47:M50)</f>
        <v>0</v>
      </c>
      <c r="O48" s="301">
        <f>IF(COUNTIF(L47:L50,"&gt;=0"),ROUND(AVERAGEIF(L47:L50,"&gt;=0"),3),0)</f>
        <v>0</v>
      </c>
    </row>
    <row r="49" spans="1:15" ht="16" thickBot="1" x14ac:dyDescent="0.4">
      <c r="A49" s="302" t="str">
        <f t="shared" si="0"/>
        <v/>
      </c>
      <c r="B49" s="237" t="s">
        <v>151</v>
      </c>
      <c r="C49" s="237">
        <v>3</v>
      </c>
      <c r="D49" s="238"/>
      <c r="E49" s="294"/>
      <c r="F49" s="235"/>
      <c r="G49" s="303" t="str">
        <f>IF($G$8&lt;&gt;"",$G$8,"")</f>
        <v/>
      </c>
      <c r="H49" s="304"/>
      <c r="I49" s="304"/>
      <c r="J49" s="304"/>
      <c r="K49" s="306"/>
      <c r="L49" s="307"/>
      <c r="M49" s="290">
        <f t="shared" si="1"/>
        <v>0</v>
      </c>
      <c r="N49" s="300">
        <f>SUM(M47:M50)</f>
        <v>0</v>
      </c>
      <c r="O49" s="308">
        <f>IF(COUNTIF(L47:L50,"&gt;=0"),ROUND(AVERAGEIF(L47:L50,"&gt;=0"),3),0)</f>
        <v>0</v>
      </c>
    </row>
    <row r="50" spans="1:15" ht="16" thickBot="1" x14ac:dyDescent="0.4">
      <c r="A50" s="309" t="str">
        <f t="shared" si="0"/>
        <v/>
      </c>
      <c r="B50" s="278" t="s">
        <v>151</v>
      </c>
      <c r="C50" s="278">
        <v>4</v>
      </c>
      <c r="D50" s="310"/>
      <c r="E50" s="311"/>
      <c r="F50" s="312"/>
      <c r="G50" s="313" t="str">
        <f>IF($G$9&lt;&gt;"",$G$9,"")</f>
        <v/>
      </c>
      <c r="H50" s="314"/>
      <c r="I50" s="314"/>
      <c r="J50" s="314"/>
      <c r="K50" s="316"/>
      <c r="L50" s="317"/>
      <c r="M50" s="290">
        <f t="shared" si="1"/>
        <v>0</v>
      </c>
      <c r="N50" s="318">
        <f>SUM(M47:M50)</f>
        <v>0</v>
      </c>
      <c r="O50" s="319">
        <f>IF(COUNTIF(L47:L50,"&gt;=0"),ROUND(AVERAGEIF(L47:L50,"&gt;=0"),3),0)</f>
        <v>0</v>
      </c>
    </row>
    <row r="51" spans="1:15" ht="16" thickBot="1" x14ac:dyDescent="0.4">
      <c r="A51" s="281" t="str">
        <f t="shared" si="0"/>
        <v/>
      </c>
      <c r="B51" s="282" t="s">
        <v>151</v>
      </c>
      <c r="C51" s="282">
        <v>1</v>
      </c>
      <c r="D51" s="283"/>
      <c r="E51" s="284"/>
      <c r="F51" s="285"/>
      <c r="G51" s="286" t="str">
        <f>IF($G$6&lt;&gt;"",$G$6,"")</f>
        <v/>
      </c>
      <c r="H51" s="287"/>
      <c r="I51" s="287"/>
      <c r="J51" s="287"/>
      <c r="K51" s="322"/>
      <c r="L51" s="289">
        <f>IF(COUNTBLANK(H51:J51)=0,AVERAGE(H51:J51),-0.000001)</f>
        <v>-9.9999999999999995E-7</v>
      </c>
      <c r="M51" s="290">
        <f t="shared" si="1"/>
        <v>0</v>
      </c>
      <c r="N51" s="290">
        <f>SUM(M51:M54)</f>
        <v>0</v>
      </c>
      <c r="O51" s="291">
        <f>IF(COUNTIF(L51:L54,"&gt;=0"),ROUND(AVERAGEIF(L51:L54,"&gt;=0"),3),0)</f>
        <v>0</v>
      </c>
    </row>
    <row r="52" spans="1:15" ht="16" thickBot="1" x14ac:dyDescent="0.4">
      <c r="A52" s="292" t="str">
        <f t="shared" si="0"/>
        <v/>
      </c>
      <c r="B52" s="237" t="s">
        <v>151</v>
      </c>
      <c r="C52" s="237">
        <v>2</v>
      </c>
      <c r="D52" s="293"/>
      <c r="E52" s="294"/>
      <c r="F52" s="295"/>
      <c r="G52" s="296" t="str">
        <f>IF($G$7&lt;&gt;"",$G$7,"")</f>
        <v>Kür</v>
      </c>
      <c r="H52" s="297"/>
      <c r="I52" s="297"/>
      <c r="J52" s="297"/>
      <c r="K52" s="298"/>
      <c r="L52" s="289">
        <f>IF(COUNTBLANK(H52:J52)=0,AVERAGE(H52:J52),-0.000001)</f>
        <v>-9.9999999999999995E-7</v>
      </c>
      <c r="M52" s="290">
        <f t="shared" si="1"/>
        <v>0</v>
      </c>
      <c r="N52" s="300">
        <f>SUM(M51:M54)</f>
        <v>0</v>
      </c>
      <c r="O52" s="301">
        <f>IF(COUNTIF(L51:L54,"&gt;=0"),ROUND(AVERAGEIF(L51:L54,"&gt;=0"),3),0)</f>
        <v>0</v>
      </c>
    </row>
    <row r="53" spans="1:15" ht="16" thickBot="1" x14ac:dyDescent="0.4">
      <c r="A53" s="302" t="str">
        <f t="shared" si="0"/>
        <v/>
      </c>
      <c r="B53" s="237" t="s">
        <v>151</v>
      </c>
      <c r="C53" s="237">
        <v>3</v>
      </c>
      <c r="D53" s="238"/>
      <c r="E53" s="294"/>
      <c r="F53" s="235"/>
      <c r="G53" s="303" t="str">
        <f>IF($G$8&lt;&gt;"",$G$8,"")</f>
        <v/>
      </c>
      <c r="H53" s="304"/>
      <c r="I53" s="304"/>
      <c r="J53" s="304"/>
      <c r="K53" s="306"/>
      <c r="L53" s="307"/>
      <c r="M53" s="290">
        <f t="shared" si="1"/>
        <v>0</v>
      </c>
      <c r="N53" s="300">
        <f>SUM(M51:M54)</f>
        <v>0</v>
      </c>
      <c r="O53" s="308">
        <f>IF(COUNTIF(L51:L54,"&gt;=0"),ROUND(AVERAGEIF(L51:L54,"&gt;=0"),3),0)</f>
        <v>0</v>
      </c>
    </row>
    <row r="54" spans="1:15" ht="16" thickBot="1" x14ac:dyDescent="0.4">
      <c r="A54" s="309" t="str">
        <f t="shared" si="0"/>
        <v/>
      </c>
      <c r="B54" s="278" t="s">
        <v>151</v>
      </c>
      <c r="C54" s="278">
        <v>4</v>
      </c>
      <c r="D54" s="310"/>
      <c r="E54" s="311"/>
      <c r="F54" s="312"/>
      <c r="G54" s="313" t="str">
        <f>IF($G$9&lt;&gt;"",$G$9,"")</f>
        <v/>
      </c>
      <c r="H54" s="314"/>
      <c r="I54" s="314"/>
      <c r="J54" s="314"/>
      <c r="K54" s="316"/>
      <c r="L54" s="317"/>
      <c r="M54" s="290">
        <f t="shared" si="1"/>
        <v>0</v>
      </c>
      <c r="N54" s="318">
        <f>SUM(M51:M54)</f>
        <v>0</v>
      </c>
      <c r="O54" s="319">
        <f>IF(COUNTIF(L51:L54,"&gt;=0"),ROUND(AVERAGEIF(L51:L54,"&gt;=0"),3),0)</f>
        <v>0</v>
      </c>
    </row>
    <row r="55" spans="1:15" ht="16" thickBot="1" x14ac:dyDescent="0.4">
      <c r="A55" s="281" t="str">
        <f t="shared" si="0"/>
        <v/>
      </c>
      <c r="B55" s="282" t="s">
        <v>151</v>
      </c>
      <c r="C55" s="282">
        <v>1</v>
      </c>
      <c r="D55" s="283"/>
      <c r="E55" s="284"/>
      <c r="F55" s="285"/>
      <c r="G55" s="286" t="str">
        <f>IF($G$6&lt;&gt;"",$G$6,"")</f>
        <v/>
      </c>
      <c r="H55" s="287"/>
      <c r="I55" s="287"/>
      <c r="J55" s="287"/>
      <c r="K55" s="322"/>
      <c r="L55" s="289">
        <f>IF(COUNTBLANK(H55:J55)=0,AVERAGE(H55:J55),-0.000001)</f>
        <v>-9.9999999999999995E-7</v>
      </c>
      <c r="M55" s="290">
        <f t="shared" si="1"/>
        <v>0</v>
      </c>
      <c r="N55" s="290">
        <f>SUM(M55:M58)</f>
        <v>0</v>
      </c>
      <c r="O55" s="291">
        <f>IF(COUNTIF(L55:L58,"&gt;=0"),ROUND(AVERAGEIF(L55:L58,"&gt;=0"),3),0)</f>
        <v>0</v>
      </c>
    </row>
    <row r="56" spans="1:15" ht="16" thickBot="1" x14ac:dyDescent="0.4">
      <c r="A56" s="292" t="str">
        <f t="shared" si="0"/>
        <v/>
      </c>
      <c r="B56" s="237" t="s">
        <v>151</v>
      </c>
      <c r="C56" s="237">
        <v>2</v>
      </c>
      <c r="D56" s="293"/>
      <c r="E56" s="294"/>
      <c r="F56" s="295"/>
      <c r="G56" s="296" t="str">
        <f>IF($G$7&lt;&gt;"",$G$7,"")</f>
        <v>Kür</v>
      </c>
      <c r="H56" s="297"/>
      <c r="I56" s="297"/>
      <c r="J56" s="297"/>
      <c r="K56" s="298"/>
      <c r="L56" s="289">
        <f>IF(COUNTBLANK(H56:J56)=0,AVERAGE(H56:J56),-0.000001)</f>
        <v>-9.9999999999999995E-7</v>
      </c>
      <c r="M56" s="290">
        <f t="shared" si="1"/>
        <v>0</v>
      </c>
      <c r="N56" s="300">
        <f>SUM(M55:M58)</f>
        <v>0</v>
      </c>
      <c r="O56" s="301">
        <f>IF(COUNTIF(L55:L58,"&gt;=0"),ROUND(AVERAGEIF(L55:L58,"&gt;=0"),3),0)</f>
        <v>0</v>
      </c>
    </row>
    <row r="57" spans="1:15" ht="16" thickBot="1" x14ac:dyDescent="0.4">
      <c r="A57" s="302" t="str">
        <f t="shared" si="0"/>
        <v/>
      </c>
      <c r="B57" s="237" t="s">
        <v>151</v>
      </c>
      <c r="C57" s="237">
        <v>3</v>
      </c>
      <c r="D57" s="238"/>
      <c r="E57" s="294"/>
      <c r="F57" s="235"/>
      <c r="G57" s="303" t="str">
        <f>IF($G$8&lt;&gt;"",$G$8,"")</f>
        <v/>
      </c>
      <c r="H57" s="304"/>
      <c r="I57" s="304"/>
      <c r="J57" s="304"/>
      <c r="K57" s="306"/>
      <c r="L57" s="307"/>
      <c r="M57" s="290">
        <f t="shared" si="1"/>
        <v>0</v>
      </c>
      <c r="N57" s="300">
        <f>SUM(M55:M58)</f>
        <v>0</v>
      </c>
      <c r="O57" s="308">
        <f>IF(COUNTIF(L55:L58,"&gt;=0"),ROUND(AVERAGEIF(L55:L58,"&gt;=0"),3),0)</f>
        <v>0</v>
      </c>
    </row>
    <row r="58" spans="1:15" ht="16" thickBot="1" x14ac:dyDescent="0.4">
      <c r="A58" s="309" t="str">
        <f t="shared" si="0"/>
        <v/>
      </c>
      <c r="B58" s="278" t="s">
        <v>151</v>
      </c>
      <c r="C58" s="278">
        <v>4</v>
      </c>
      <c r="D58" s="310"/>
      <c r="E58" s="311"/>
      <c r="F58" s="312"/>
      <c r="G58" s="313" t="str">
        <f>IF($G$9&lt;&gt;"",$G$9,"")</f>
        <v/>
      </c>
      <c r="H58" s="314"/>
      <c r="I58" s="314"/>
      <c r="J58" s="314"/>
      <c r="K58" s="316"/>
      <c r="L58" s="317"/>
      <c r="M58" s="290">
        <f t="shared" si="1"/>
        <v>0</v>
      </c>
      <c r="N58" s="318">
        <f>SUM(M55:M58)</f>
        <v>0</v>
      </c>
      <c r="O58" s="319">
        <f>IF(COUNTIF(L55:L58,"&gt;=0"),ROUND(AVERAGEIF(L55:L58,"&gt;=0"),3),0)</f>
        <v>0</v>
      </c>
    </row>
    <row r="59" spans="1:15" ht="16" thickBot="1" x14ac:dyDescent="0.4">
      <c r="A59" s="281" t="str">
        <f t="shared" si="0"/>
        <v/>
      </c>
      <c r="B59" s="282" t="s">
        <v>151</v>
      </c>
      <c r="C59" s="282">
        <v>1</v>
      </c>
      <c r="D59" s="283"/>
      <c r="E59" s="284"/>
      <c r="F59" s="285"/>
      <c r="G59" s="286" t="str">
        <f>IF($G$6&lt;&gt;"",$G$6,"")</f>
        <v/>
      </c>
      <c r="H59" s="287"/>
      <c r="I59" s="287"/>
      <c r="J59" s="287"/>
      <c r="K59" s="322"/>
      <c r="L59" s="289">
        <f>IF(COUNTBLANK(H59:J59)=0,AVERAGE(H59:J59),-0.000001)</f>
        <v>-9.9999999999999995E-7</v>
      </c>
      <c r="M59" s="290">
        <f t="shared" si="1"/>
        <v>0</v>
      </c>
      <c r="N59" s="290">
        <f>SUM(M59:M62)</f>
        <v>0</v>
      </c>
      <c r="O59" s="291">
        <f>IF(COUNTIF(L59:L62,"&gt;=0"),ROUND(AVERAGEIF(L59:L62,"&gt;=0"),3),0)</f>
        <v>0</v>
      </c>
    </row>
    <row r="60" spans="1:15" ht="16" thickBot="1" x14ac:dyDescent="0.4">
      <c r="A60" s="292" t="str">
        <f t="shared" si="0"/>
        <v/>
      </c>
      <c r="B60" s="237" t="s">
        <v>151</v>
      </c>
      <c r="C60" s="237">
        <v>2</v>
      </c>
      <c r="D60" s="293"/>
      <c r="E60" s="294"/>
      <c r="F60" s="295"/>
      <c r="G60" s="296" t="str">
        <f>IF($G$7&lt;&gt;"",$G$7,"")</f>
        <v>Kür</v>
      </c>
      <c r="H60" s="297"/>
      <c r="I60" s="297"/>
      <c r="J60" s="297"/>
      <c r="K60" s="298"/>
      <c r="L60" s="289">
        <f>IF(COUNTBLANK(H60:J60)=0,AVERAGE(H60:J60),-0.000001)</f>
        <v>-9.9999999999999995E-7</v>
      </c>
      <c r="M60" s="290">
        <f t="shared" si="1"/>
        <v>0</v>
      </c>
      <c r="N60" s="300">
        <f>SUM(M59:M62)</f>
        <v>0</v>
      </c>
      <c r="O60" s="301">
        <f>IF(COUNTIF(L59:L62,"&gt;=0"),ROUND(AVERAGEIF(L59:L62,"&gt;=0"),3),0)</f>
        <v>0</v>
      </c>
    </row>
    <row r="61" spans="1:15" ht="16" thickBot="1" x14ac:dyDescent="0.4">
      <c r="A61" s="302" t="str">
        <f t="shared" si="0"/>
        <v/>
      </c>
      <c r="B61" s="237" t="s">
        <v>151</v>
      </c>
      <c r="C61" s="237">
        <v>3</v>
      </c>
      <c r="D61" s="238"/>
      <c r="E61" s="294"/>
      <c r="F61" s="235"/>
      <c r="G61" s="303" t="str">
        <f>IF($G$8&lt;&gt;"",$G$8,"")</f>
        <v/>
      </c>
      <c r="H61" s="304"/>
      <c r="I61" s="304"/>
      <c r="J61" s="304"/>
      <c r="K61" s="306"/>
      <c r="L61" s="307"/>
      <c r="M61" s="290">
        <f t="shared" si="1"/>
        <v>0</v>
      </c>
      <c r="N61" s="300">
        <f>SUM(M59:M62)</f>
        <v>0</v>
      </c>
      <c r="O61" s="308">
        <f>IF(COUNTIF(L59:L62,"&gt;=0"),ROUND(AVERAGEIF(L59:L62,"&gt;=0"),3),0)</f>
        <v>0</v>
      </c>
    </row>
    <row r="62" spans="1:15" ht="16" thickBot="1" x14ac:dyDescent="0.4">
      <c r="A62" s="309" t="str">
        <f t="shared" si="0"/>
        <v/>
      </c>
      <c r="B62" s="278" t="s">
        <v>151</v>
      </c>
      <c r="C62" s="278">
        <v>4</v>
      </c>
      <c r="D62" s="310"/>
      <c r="E62" s="311"/>
      <c r="F62" s="312"/>
      <c r="G62" s="313" t="str">
        <f>IF($G$9&lt;&gt;"",$G$9,"")</f>
        <v/>
      </c>
      <c r="H62" s="314"/>
      <c r="I62" s="314"/>
      <c r="J62" s="314"/>
      <c r="K62" s="316"/>
      <c r="L62" s="317"/>
      <c r="M62" s="290">
        <f t="shared" si="1"/>
        <v>0</v>
      </c>
      <c r="N62" s="318">
        <f>SUM(M59:M62)</f>
        <v>0</v>
      </c>
      <c r="O62" s="319">
        <f>IF(COUNTIF(L59:L62,"&gt;=0"),ROUND(AVERAGEIF(L59:L62,"&gt;=0"),3),0)</f>
        <v>0</v>
      </c>
    </row>
    <row r="63" spans="1:15" ht="16" thickBot="1" x14ac:dyDescent="0.4">
      <c r="A63" s="281" t="str">
        <f t="shared" si="0"/>
        <v/>
      </c>
      <c r="B63" s="282" t="s">
        <v>151</v>
      </c>
      <c r="C63" s="282">
        <v>1</v>
      </c>
      <c r="D63" s="283"/>
      <c r="E63" s="284"/>
      <c r="F63" s="285"/>
      <c r="G63" s="286" t="str">
        <f>IF($G$6&lt;&gt;"",$G$6,"")</f>
        <v/>
      </c>
      <c r="H63" s="287"/>
      <c r="I63" s="287"/>
      <c r="J63" s="287"/>
      <c r="K63" s="322"/>
      <c r="L63" s="289">
        <f>IF(COUNTBLANK(H63:J63)=0,AVERAGE(H63:J63),-0.000001)</f>
        <v>-9.9999999999999995E-7</v>
      </c>
      <c r="M63" s="290">
        <f t="shared" si="1"/>
        <v>0</v>
      </c>
      <c r="N63" s="290">
        <f>SUM(M63:M66)</f>
        <v>0</v>
      </c>
      <c r="O63" s="291">
        <f>IF(COUNTIF(L63:L66,"&gt;=0"),ROUND(AVERAGEIF(L63:L66,"&gt;=0"),3),0)</f>
        <v>0</v>
      </c>
    </row>
    <row r="64" spans="1:15" ht="16" thickBot="1" x14ac:dyDescent="0.4">
      <c r="A64" s="292" t="str">
        <f t="shared" si="0"/>
        <v/>
      </c>
      <c r="B64" s="237" t="s">
        <v>151</v>
      </c>
      <c r="C64" s="237">
        <v>2</v>
      </c>
      <c r="D64" s="293"/>
      <c r="E64" s="294"/>
      <c r="F64" s="295"/>
      <c r="G64" s="296" t="str">
        <f>IF($G$7&lt;&gt;"",$G$7,"")</f>
        <v>Kür</v>
      </c>
      <c r="H64" s="297"/>
      <c r="I64" s="297"/>
      <c r="J64" s="297"/>
      <c r="K64" s="298"/>
      <c r="L64" s="289">
        <f>IF(COUNTBLANK(H64:J64)=0,AVERAGE(H64:J64),-0.000001)</f>
        <v>-9.9999999999999995E-7</v>
      </c>
      <c r="M64" s="290">
        <f t="shared" si="1"/>
        <v>0</v>
      </c>
      <c r="N64" s="300">
        <f>SUM(M63:M66)</f>
        <v>0</v>
      </c>
      <c r="O64" s="301">
        <f>IF(COUNTIF(L63:L66,"&gt;=0"),ROUND(AVERAGEIF(L63:L66,"&gt;=0"),3),0)</f>
        <v>0</v>
      </c>
    </row>
    <row r="65" spans="1:15" ht="16" thickBot="1" x14ac:dyDescent="0.4">
      <c r="A65" s="302" t="str">
        <f t="shared" si="0"/>
        <v/>
      </c>
      <c r="B65" s="237" t="s">
        <v>151</v>
      </c>
      <c r="C65" s="237">
        <v>3</v>
      </c>
      <c r="D65" s="238"/>
      <c r="E65" s="294"/>
      <c r="F65" s="235"/>
      <c r="G65" s="303" t="str">
        <f>IF($G$8&lt;&gt;"",$G$8,"")</f>
        <v/>
      </c>
      <c r="H65" s="304"/>
      <c r="I65" s="304"/>
      <c r="J65" s="304"/>
      <c r="K65" s="306"/>
      <c r="L65" s="307"/>
      <c r="M65" s="290">
        <f t="shared" si="1"/>
        <v>0</v>
      </c>
      <c r="N65" s="300">
        <f>SUM(M63:M66)</f>
        <v>0</v>
      </c>
      <c r="O65" s="308">
        <f>IF(COUNTIF(L63:L66,"&gt;=0"),ROUND(AVERAGEIF(L63:L66,"&gt;=0"),3),0)</f>
        <v>0</v>
      </c>
    </row>
    <row r="66" spans="1:15" ht="16" thickBot="1" x14ac:dyDescent="0.4">
      <c r="A66" s="309" t="str">
        <f t="shared" si="0"/>
        <v/>
      </c>
      <c r="B66" s="278" t="s">
        <v>151</v>
      </c>
      <c r="C66" s="278">
        <v>4</v>
      </c>
      <c r="D66" s="310"/>
      <c r="E66" s="311"/>
      <c r="F66" s="312"/>
      <c r="G66" s="313" t="str">
        <f>IF($G$9&lt;&gt;"",$G$9,"")</f>
        <v/>
      </c>
      <c r="H66" s="314"/>
      <c r="I66" s="314"/>
      <c r="J66" s="314"/>
      <c r="K66" s="316"/>
      <c r="L66" s="317"/>
      <c r="M66" s="290">
        <f t="shared" si="1"/>
        <v>0</v>
      </c>
      <c r="N66" s="318">
        <f>SUM(M63:M66)</f>
        <v>0</v>
      </c>
      <c r="O66" s="319">
        <f>IF(COUNTIF(L63:L66,"&gt;=0"),ROUND(AVERAGEIF(L63:L66,"&gt;=0"),3),0)</f>
        <v>0</v>
      </c>
    </row>
    <row r="67" spans="1:15" ht="16" thickBot="1" x14ac:dyDescent="0.4">
      <c r="A67" s="281" t="str">
        <f t="shared" si="0"/>
        <v/>
      </c>
      <c r="B67" s="282" t="s">
        <v>151</v>
      </c>
      <c r="C67" s="282">
        <v>1</v>
      </c>
      <c r="D67" s="283"/>
      <c r="E67" s="284"/>
      <c r="F67" s="285"/>
      <c r="G67" s="286" t="str">
        <f>IF($G$6&lt;&gt;"",$G$6,"")</f>
        <v/>
      </c>
      <c r="H67" s="287"/>
      <c r="I67" s="287"/>
      <c r="J67" s="287"/>
      <c r="K67" s="322"/>
      <c r="L67" s="289">
        <f>IF(COUNTBLANK(H67:J67)=0,AVERAGE(H67:J67),-0.000001)</f>
        <v>-9.9999999999999995E-7</v>
      </c>
      <c r="M67" s="290">
        <f t="shared" si="1"/>
        <v>0</v>
      </c>
      <c r="N67" s="290">
        <f>SUM(M67:M70)</f>
        <v>0</v>
      </c>
      <c r="O67" s="291">
        <f>IF(COUNTIF(L67:L70,"&gt;=0"),ROUND(AVERAGEIF(L67:L70,"&gt;=0"),3),0)</f>
        <v>0</v>
      </c>
    </row>
    <row r="68" spans="1:15" ht="16" thickBot="1" x14ac:dyDescent="0.4">
      <c r="A68" s="292" t="str">
        <f t="shared" si="0"/>
        <v/>
      </c>
      <c r="B68" s="237" t="s">
        <v>151</v>
      </c>
      <c r="C68" s="237">
        <v>2</v>
      </c>
      <c r="D68" s="293"/>
      <c r="E68" s="294"/>
      <c r="F68" s="295"/>
      <c r="G68" s="296" t="str">
        <f>IF($G$7&lt;&gt;"",$G$7,"")</f>
        <v>Kür</v>
      </c>
      <c r="H68" s="297"/>
      <c r="I68" s="297"/>
      <c r="J68" s="297"/>
      <c r="K68" s="298"/>
      <c r="L68" s="289">
        <f>IF(COUNTBLANK(H68:J68)=0,AVERAGE(H68:J68),-0.000001)</f>
        <v>-9.9999999999999995E-7</v>
      </c>
      <c r="M68" s="290">
        <f t="shared" si="1"/>
        <v>0</v>
      </c>
      <c r="N68" s="300">
        <f>SUM(M67:M70)</f>
        <v>0</v>
      </c>
      <c r="O68" s="301">
        <f>IF(COUNTIF(L67:L70,"&gt;=0"),ROUND(AVERAGEIF(L67:L70,"&gt;=0"),3),0)</f>
        <v>0</v>
      </c>
    </row>
    <row r="69" spans="1:15" ht="16" thickBot="1" x14ac:dyDescent="0.4">
      <c r="A69" s="302" t="str">
        <f t="shared" si="0"/>
        <v/>
      </c>
      <c r="B69" s="237" t="s">
        <v>151</v>
      </c>
      <c r="C69" s="237">
        <v>3</v>
      </c>
      <c r="D69" s="238"/>
      <c r="E69" s="294"/>
      <c r="F69" s="235"/>
      <c r="G69" s="303" t="str">
        <f>IF($G$8&lt;&gt;"",$G$8,"")</f>
        <v/>
      </c>
      <c r="H69" s="304"/>
      <c r="I69" s="304"/>
      <c r="J69" s="304"/>
      <c r="K69" s="306"/>
      <c r="L69" s="307"/>
      <c r="M69" s="290">
        <f t="shared" si="1"/>
        <v>0</v>
      </c>
      <c r="N69" s="300">
        <f>SUM(M67:M70)</f>
        <v>0</v>
      </c>
      <c r="O69" s="308">
        <f>IF(COUNTIF(L67:L70,"&gt;=0"),ROUND(AVERAGEIF(L67:L70,"&gt;=0"),3),0)</f>
        <v>0</v>
      </c>
    </row>
    <row r="70" spans="1:15" ht="16" thickBot="1" x14ac:dyDescent="0.4">
      <c r="A70" s="309" t="str">
        <f t="shared" si="0"/>
        <v/>
      </c>
      <c r="B70" s="278" t="s">
        <v>151</v>
      </c>
      <c r="C70" s="278">
        <v>4</v>
      </c>
      <c r="D70" s="310"/>
      <c r="E70" s="311"/>
      <c r="F70" s="312"/>
      <c r="G70" s="313" t="str">
        <f>IF($G$9&lt;&gt;"",$G$9,"")</f>
        <v/>
      </c>
      <c r="H70" s="314"/>
      <c r="I70" s="314"/>
      <c r="J70" s="314"/>
      <c r="K70" s="316"/>
      <c r="L70" s="317"/>
      <c r="M70" s="290">
        <f t="shared" si="1"/>
        <v>0</v>
      </c>
      <c r="N70" s="318">
        <f>SUM(M67:M70)</f>
        <v>0</v>
      </c>
      <c r="O70" s="319">
        <f>IF(COUNTIF(L67:L70,"&gt;=0"),ROUND(AVERAGEIF(L67:L70,"&gt;=0"),3),0)</f>
        <v>0</v>
      </c>
    </row>
    <row r="71" spans="1:15" ht="16" thickBot="1" x14ac:dyDescent="0.4">
      <c r="A71" s="281" t="str">
        <f t="shared" si="0"/>
        <v/>
      </c>
      <c r="B71" s="282" t="s">
        <v>151</v>
      </c>
      <c r="C71" s="282">
        <v>1</v>
      </c>
      <c r="D71" s="283"/>
      <c r="E71" s="284"/>
      <c r="F71" s="285"/>
      <c r="G71" s="286" t="str">
        <f>IF($G$6&lt;&gt;"",$G$6,"")</f>
        <v/>
      </c>
      <c r="H71" s="287"/>
      <c r="I71" s="287"/>
      <c r="J71" s="287"/>
      <c r="K71" s="322"/>
      <c r="L71" s="289">
        <f>IF(COUNTBLANK(H71:J71)=0,AVERAGE(H71:J71),-0.000001)</f>
        <v>-9.9999999999999995E-7</v>
      </c>
      <c r="M71" s="290">
        <f t="shared" si="1"/>
        <v>0</v>
      </c>
      <c r="N71" s="290">
        <f>SUM(M71:M74)</f>
        <v>0</v>
      </c>
      <c r="O71" s="291">
        <f>IF(COUNTIF(L71:L74,"&gt;=0"),ROUND(AVERAGEIF(L71:L74,"&gt;=0"),3),0)</f>
        <v>0</v>
      </c>
    </row>
    <row r="72" spans="1:15" ht="16" thickBot="1" x14ac:dyDescent="0.4">
      <c r="A72" s="292" t="str">
        <f t="shared" si="0"/>
        <v/>
      </c>
      <c r="B72" s="237" t="s">
        <v>151</v>
      </c>
      <c r="C72" s="237">
        <v>2</v>
      </c>
      <c r="D72" s="293"/>
      <c r="E72" s="294"/>
      <c r="F72" s="295"/>
      <c r="G72" s="296" t="str">
        <f>IF($G$7&lt;&gt;"",$G$7,"")</f>
        <v>Kür</v>
      </c>
      <c r="H72" s="297"/>
      <c r="I72" s="297"/>
      <c r="J72" s="297"/>
      <c r="K72" s="298"/>
      <c r="L72" s="289">
        <f>IF(COUNTBLANK(H72:J72)=0,AVERAGE(H72:J72),-0.000001)</f>
        <v>-9.9999999999999995E-7</v>
      </c>
      <c r="M72" s="290">
        <f t="shared" si="1"/>
        <v>0</v>
      </c>
      <c r="N72" s="300">
        <f>SUM(M71:M74)</f>
        <v>0</v>
      </c>
      <c r="O72" s="301">
        <f>IF(COUNTIF(L71:L74,"&gt;=0"),ROUND(AVERAGEIF(L71:L74,"&gt;=0"),3),0)</f>
        <v>0</v>
      </c>
    </row>
    <row r="73" spans="1:15" ht="16" thickBot="1" x14ac:dyDescent="0.4">
      <c r="A73" s="302" t="str">
        <f t="shared" si="0"/>
        <v/>
      </c>
      <c r="B73" s="237" t="s">
        <v>151</v>
      </c>
      <c r="C73" s="237">
        <v>3</v>
      </c>
      <c r="D73" s="238"/>
      <c r="E73" s="294"/>
      <c r="F73" s="235"/>
      <c r="G73" s="303" t="str">
        <f>IF($G$8&lt;&gt;"",$G$8,"")</f>
        <v/>
      </c>
      <c r="H73" s="304"/>
      <c r="I73" s="304"/>
      <c r="J73" s="304"/>
      <c r="K73" s="306"/>
      <c r="L73" s="307"/>
      <c r="M73" s="290">
        <f t="shared" si="1"/>
        <v>0</v>
      </c>
      <c r="N73" s="300">
        <f>SUM(M71:M74)</f>
        <v>0</v>
      </c>
      <c r="O73" s="308">
        <f>IF(COUNTIF(L71:L74,"&gt;=0"),ROUND(AVERAGEIF(L71:L74,"&gt;=0"),3),0)</f>
        <v>0</v>
      </c>
    </row>
    <row r="74" spans="1:15" ht="16" thickBot="1" x14ac:dyDescent="0.4">
      <c r="A74" s="309" t="str">
        <f t="shared" si="0"/>
        <v/>
      </c>
      <c r="B74" s="278" t="s">
        <v>151</v>
      </c>
      <c r="C74" s="278">
        <v>4</v>
      </c>
      <c r="D74" s="310"/>
      <c r="E74" s="311"/>
      <c r="F74" s="312"/>
      <c r="G74" s="313" t="str">
        <f>IF($G$9&lt;&gt;"",$G$9,"")</f>
        <v/>
      </c>
      <c r="H74" s="314"/>
      <c r="I74" s="314"/>
      <c r="J74" s="314"/>
      <c r="K74" s="316"/>
      <c r="L74" s="317"/>
      <c r="M74" s="290">
        <f t="shared" si="1"/>
        <v>0</v>
      </c>
      <c r="N74" s="318">
        <f>SUM(M71:M74)</f>
        <v>0</v>
      </c>
      <c r="O74" s="319">
        <f>IF(COUNTIF(L71:L74,"&gt;=0"),ROUND(AVERAGEIF(L71:L74,"&gt;=0"),3),0)</f>
        <v>0</v>
      </c>
    </row>
    <row r="75" spans="1:15" ht="16" thickBot="1" x14ac:dyDescent="0.4">
      <c r="A75" s="281" t="str">
        <f t="shared" ref="A75:A90" si="2">IF(O75=0,"",_xlfn.FLOOR.MATH(RANK(N75,$N$11:$N$131)/4+1+SUMPRODUCT(-(-($N$11:$N$131=N75)),-(-(O75&lt;$O$11:$O$131)))/4))</f>
        <v/>
      </c>
      <c r="B75" s="282" t="s">
        <v>151</v>
      </c>
      <c r="C75" s="282">
        <v>1</v>
      </c>
      <c r="D75" s="283"/>
      <c r="E75" s="284"/>
      <c r="F75" s="285"/>
      <c r="G75" s="286" t="str">
        <f>IF($G$6&lt;&gt;"",$G$6,"")</f>
        <v/>
      </c>
      <c r="H75" s="287"/>
      <c r="I75" s="287"/>
      <c r="J75" s="287"/>
      <c r="K75" s="322"/>
      <c r="L75" s="289">
        <f>IF(COUNTBLANK(H75:J75)=0,AVERAGE(H75:J75),-0.000001)</f>
        <v>-9.9999999999999995E-7</v>
      </c>
      <c r="M75" s="290">
        <f t="shared" ref="M75:M90" si="3">IF(COUNTBLANK(H75:K75)=0,1,0)</f>
        <v>0</v>
      </c>
      <c r="N75" s="290">
        <f>SUM(M75:M78)</f>
        <v>0</v>
      </c>
      <c r="O75" s="291">
        <f>IF(COUNTIF(L75:L78,"&gt;=0"),ROUND(AVERAGEIF(L75:L78,"&gt;=0"),3),0)</f>
        <v>0</v>
      </c>
    </row>
    <row r="76" spans="1:15" ht="16" thickBot="1" x14ac:dyDescent="0.4">
      <c r="A76" s="292" t="str">
        <f t="shared" si="2"/>
        <v/>
      </c>
      <c r="B76" s="237" t="s">
        <v>151</v>
      </c>
      <c r="C76" s="237">
        <v>2</v>
      </c>
      <c r="D76" s="293"/>
      <c r="E76" s="294"/>
      <c r="F76" s="295"/>
      <c r="G76" s="296" t="str">
        <f>IF($G$7&lt;&gt;"",$G$7,"")</f>
        <v>Kür</v>
      </c>
      <c r="H76" s="297"/>
      <c r="I76" s="297"/>
      <c r="J76" s="297"/>
      <c r="K76" s="298"/>
      <c r="L76" s="289">
        <f>IF(COUNTBLANK(H76:J76)=0,AVERAGE(H76:J76),-0.000001)</f>
        <v>-9.9999999999999995E-7</v>
      </c>
      <c r="M76" s="290">
        <f t="shared" si="3"/>
        <v>0</v>
      </c>
      <c r="N76" s="300">
        <f>SUM(M75:M78)</f>
        <v>0</v>
      </c>
      <c r="O76" s="301">
        <f>IF(COUNTIF(L75:L78,"&gt;=0"),ROUND(AVERAGEIF(L75:L78,"&gt;=0"),3),0)</f>
        <v>0</v>
      </c>
    </row>
    <row r="77" spans="1:15" ht="16" thickBot="1" x14ac:dyDescent="0.4">
      <c r="A77" s="302" t="str">
        <f t="shared" si="2"/>
        <v/>
      </c>
      <c r="B77" s="237" t="s">
        <v>151</v>
      </c>
      <c r="C77" s="237">
        <v>3</v>
      </c>
      <c r="D77" s="238"/>
      <c r="E77" s="294"/>
      <c r="F77" s="235"/>
      <c r="G77" s="303" t="str">
        <f>IF($G$8&lt;&gt;"",$G$8,"")</f>
        <v/>
      </c>
      <c r="H77" s="304"/>
      <c r="I77" s="304"/>
      <c r="J77" s="304"/>
      <c r="K77" s="306"/>
      <c r="L77" s="307"/>
      <c r="M77" s="290">
        <f t="shared" si="3"/>
        <v>0</v>
      </c>
      <c r="N77" s="300">
        <f>SUM(M75:M78)</f>
        <v>0</v>
      </c>
      <c r="O77" s="308">
        <f>IF(COUNTIF(L75:L78,"&gt;=0"),ROUND(AVERAGEIF(L75:L78,"&gt;=0"),3),0)</f>
        <v>0</v>
      </c>
    </row>
    <row r="78" spans="1:15" ht="16" thickBot="1" x14ac:dyDescent="0.4">
      <c r="A78" s="309" t="str">
        <f t="shared" si="2"/>
        <v/>
      </c>
      <c r="B78" s="278" t="s">
        <v>151</v>
      </c>
      <c r="C78" s="278">
        <v>4</v>
      </c>
      <c r="D78" s="310"/>
      <c r="E78" s="311"/>
      <c r="F78" s="312"/>
      <c r="G78" s="313" t="str">
        <f>IF($G$9&lt;&gt;"",$G$9,"")</f>
        <v/>
      </c>
      <c r="H78" s="314"/>
      <c r="I78" s="314"/>
      <c r="J78" s="314"/>
      <c r="K78" s="316"/>
      <c r="L78" s="317"/>
      <c r="M78" s="290">
        <f t="shared" si="3"/>
        <v>0</v>
      </c>
      <c r="N78" s="318">
        <f>SUM(M75:M78)</f>
        <v>0</v>
      </c>
      <c r="O78" s="319">
        <f>IF(COUNTIF(L75:L78,"&gt;=0"),ROUND(AVERAGEIF(L75:L78,"&gt;=0"),3),0)</f>
        <v>0</v>
      </c>
    </row>
    <row r="79" spans="1:15" ht="16" thickBot="1" x14ac:dyDescent="0.4">
      <c r="A79" s="281" t="str">
        <f t="shared" si="2"/>
        <v/>
      </c>
      <c r="B79" s="282" t="s">
        <v>151</v>
      </c>
      <c r="C79" s="282">
        <v>1</v>
      </c>
      <c r="D79" s="283"/>
      <c r="E79" s="284"/>
      <c r="F79" s="285"/>
      <c r="G79" s="286" t="str">
        <f>IF($G$6&lt;&gt;"",$G$6,"")</f>
        <v/>
      </c>
      <c r="H79" s="287"/>
      <c r="I79" s="287"/>
      <c r="J79" s="287"/>
      <c r="K79" s="322"/>
      <c r="L79" s="289">
        <f>IF(COUNTBLANK(H79:J79)=0,AVERAGE(H79:J79),-0.000001)</f>
        <v>-9.9999999999999995E-7</v>
      </c>
      <c r="M79" s="290">
        <f t="shared" si="3"/>
        <v>0</v>
      </c>
      <c r="N79" s="290">
        <f>SUM(M79:M82)</f>
        <v>0</v>
      </c>
      <c r="O79" s="291">
        <f>IF(COUNTIF(L79:L82,"&gt;=0"),ROUND(AVERAGEIF(L79:L82,"&gt;=0"),3),0)</f>
        <v>0</v>
      </c>
    </row>
    <row r="80" spans="1:15" ht="16" thickBot="1" x14ac:dyDescent="0.4">
      <c r="A80" s="292" t="str">
        <f t="shared" si="2"/>
        <v/>
      </c>
      <c r="B80" s="237" t="s">
        <v>151</v>
      </c>
      <c r="C80" s="237">
        <v>2</v>
      </c>
      <c r="D80" s="293"/>
      <c r="E80" s="294"/>
      <c r="F80" s="295"/>
      <c r="G80" s="296" t="str">
        <f>IF($G$7&lt;&gt;"",$G$7,"")</f>
        <v>Kür</v>
      </c>
      <c r="H80" s="297"/>
      <c r="I80" s="297"/>
      <c r="J80" s="297"/>
      <c r="K80" s="298"/>
      <c r="L80" s="289">
        <f>IF(COUNTBLANK(H80:J80)=0,AVERAGE(H80:J80),-0.000001)</f>
        <v>-9.9999999999999995E-7</v>
      </c>
      <c r="M80" s="290">
        <f t="shared" si="3"/>
        <v>0</v>
      </c>
      <c r="N80" s="300">
        <f>SUM(M79:M82)</f>
        <v>0</v>
      </c>
      <c r="O80" s="301">
        <f>IF(COUNTIF(L79:L82,"&gt;=0"),ROUND(AVERAGEIF(L79:L82,"&gt;=0"),3),0)</f>
        <v>0</v>
      </c>
    </row>
    <row r="81" spans="1:15" ht="16" thickBot="1" x14ac:dyDescent="0.4">
      <c r="A81" s="302" t="str">
        <f t="shared" si="2"/>
        <v/>
      </c>
      <c r="B81" s="237" t="s">
        <v>151</v>
      </c>
      <c r="C81" s="237">
        <v>3</v>
      </c>
      <c r="D81" s="238"/>
      <c r="E81" s="294"/>
      <c r="F81" s="235"/>
      <c r="G81" s="303" t="str">
        <f>IF($G$8&lt;&gt;"",$G$8,"")</f>
        <v/>
      </c>
      <c r="H81" s="304"/>
      <c r="I81" s="304"/>
      <c r="J81" s="304"/>
      <c r="K81" s="306"/>
      <c r="L81" s="307"/>
      <c r="M81" s="290">
        <f t="shared" si="3"/>
        <v>0</v>
      </c>
      <c r="N81" s="300">
        <f>SUM(M79:M82)</f>
        <v>0</v>
      </c>
      <c r="O81" s="308">
        <f>IF(COUNTIF(L79:L82,"&gt;=0"),ROUND(AVERAGEIF(L79:L82,"&gt;=0"),3),0)</f>
        <v>0</v>
      </c>
    </row>
    <row r="82" spans="1:15" ht="16" thickBot="1" x14ac:dyDescent="0.4">
      <c r="A82" s="309" t="str">
        <f t="shared" si="2"/>
        <v/>
      </c>
      <c r="B82" s="278" t="s">
        <v>151</v>
      </c>
      <c r="C82" s="278">
        <v>4</v>
      </c>
      <c r="D82" s="310"/>
      <c r="E82" s="311"/>
      <c r="F82" s="312"/>
      <c r="G82" s="313" t="str">
        <f>IF($G$9&lt;&gt;"",$G$9,"")</f>
        <v/>
      </c>
      <c r="H82" s="314"/>
      <c r="I82" s="314"/>
      <c r="J82" s="314"/>
      <c r="K82" s="316"/>
      <c r="L82" s="317"/>
      <c r="M82" s="290">
        <f t="shared" si="3"/>
        <v>0</v>
      </c>
      <c r="N82" s="318">
        <f>SUM(M79:M82)</f>
        <v>0</v>
      </c>
      <c r="O82" s="319">
        <f>IF(COUNTIF(L79:L82,"&gt;=0"),ROUND(AVERAGEIF(L79:L82,"&gt;=0"),3),0)</f>
        <v>0</v>
      </c>
    </row>
    <row r="83" spans="1:15" ht="16" thickBot="1" x14ac:dyDescent="0.4">
      <c r="A83" s="281" t="str">
        <f t="shared" si="2"/>
        <v/>
      </c>
      <c r="B83" s="282" t="s">
        <v>151</v>
      </c>
      <c r="C83" s="282">
        <v>1</v>
      </c>
      <c r="D83" s="283"/>
      <c r="E83" s="284"/>
      <c r="F83" s="285"/>
      <c r="G83" s="286" t="str">
        <f>IF($G$6&lt;&gt;"",$G$6,"")</f>
        <v/>
      </c>
      <c r="H83" s="287"/>
      <c r="I83" s="287"/>
      <c r="J83" s="287"/>
      <c r="K83" s="322"/>
      <c r="L83" s="289">
        <f>IF(COUNTBLANK(H83:J83)=0,AVERAGE(H83:J83),-0.000001)</f>
        <v>-9.9999999999999995E-7</v>
      </c>
      <c r="M83" s="290">
        <f t="shared" si="3"/>
        <v>0</v>
      </c>
      <c r="N83" s="290">
        <f>SUM(M83:M86)</f>
        <v>0</v>
      </c>
      <c r="O83" s="291">
        <f>IF(COUNTIF(L83:L86,"&gt;=0"),ROUND(AVERAGEIF(L83:L86,"&gt;=0"),3),0)</f>
        <v>0</v>
      </c>
    </row>
    <row r="84" spans="1:15" ht="16" thickBot="1" x14ac:dyDescent="0.4">
      <c r="A84" s="292" t="str">
        <f t="shared" si="2"/>
        <v/>
      </c>
      <c r="B84" s="237" t="s">
        <v>151</v>
      </c>
      <c r="C84" s="237">
        <v>2</v>
      </c>
      <c r="D84" s="293"/>
      <c r="E84" s="294"/>
      <c r="F84" s="295"/>
      <c r="G84" s="296" t="str">
        <f>IF($G$7&lt;&gt;"",$G$7,"")</f>
        <v>Kür</v>
      </c>
      <c r="H84" s="297"/>
      <c r="I84" s="297"/>
      <c r="J84" s="297"/>
      <c r="K84" s="298"/>
      <c r="L84" s="289">
        <f>IF(COUNTBLANK(H84:J84)=0,AVERAGE(H84:J84),-0.000001)</f>
        <v>-9.9999999999999995E-7</v>
      </c>
      <c r="M84" s="290">
        <f t="shared" si="3"/>
        <v>0</v>
      </c>
      <c r="N84" s="300">
        <f>SUM(M83:M86)</f>
        <v>0</v>
      </c>
      <c r="O84" s="301">
        <f>IF(COUNTIF(L83:L86,"&gt;=0"),ROUND(AVERAGEIF(L83:L86,"&gt;=0"),3),0)</f>
        <v>0</v>
      </c>
    </row>
    <row r="85" spans="1:15" ht="16" thickBot="1" x14ac:dyDescent="0.4">
      <c r="A85" s="302" t="str">
        <f t="shared" si="2"/>
        <v/>
      </c>
      <c r="B85" s="237" t="s">
        <v>151</v>
      </c>
      <c r="C85" s="237">
        <v>3</v>
      </c>
      <c r="D85" s="238"/>
      <c r="E85" s="294"/>
      <c r="F85" s="235"/>
      <c r="G85" s="303" t="str">
        <f>IF($G$8&lt;&gt;"",$G$8,"")</f>
        <v/>
      </c>
      <c r="H85" s="304"/>
      <c r="I85" s="304"/>
      <c r="J85" s="304"/>
      <c r="K85" s="306"/>
      <c r="L85" s="307"/>
      <c r="M85" s="290">
        <f t="shared" si="3"/>
        <v>0</v>
      </c>
      <c r="N85" s="300">
        <f>SUM(M83:M86)</f>
        <v>0</v>
      </c>
      <c r="O85" s="308">
        <f>IF(COUNTIF(L83:L86,"&gt;=0"),ROUND(AVERAGEIF(L83:L86,"&gt;=0"),3),0)</f>
        <v>0</v>
      </c>
    </row>
    <row r="86" spans="1:15" ht="16" thickBot="1" x14ac:dyDescent="0.4">
      <c r="A86" s="309" t="str">
        <f t="shared" si="2"/>
        <v/>
      </c>
      <c r="B86" s="278" t="s">
        <v>151</v>
      </c>
      <c r="C86" s="278">
        <v>4</v>
      </c>
      <c r="D86" s="310"/>
      <c r="E86" s="311"/>
      <c r="F86" s="312"/>
      <c r="G86" s="313" t="str">
        <f>IF($G$9&lt;&gt;"",$G$9,"")</f>
        <v/>
      </c>
      <c r="H86" s="314"/>
      <c r="I86" s="314"/>
      <c r="J86" s="314"/>
      <c r="K86" s="316"/>
      <c r="L86" s="317"/>
      <c r="M86" s="290">
        <f t="shared" si="3"/>
        <v>0</v>
      </c>
      <c r="N86" s="318">
        <f>SUM(M83:M86)</f>
        <v>0</v>
      </c>
      <c r="O86" s="319">
        <f>IF(COUNTIF(L83:L86,"&gt;=0"),ROUND(AVERAGEIF(L83:L86,"&gt;=0"),3),0)</f>
        <v>0</v>
      </c>
    </row>
    <row r="87" spans="1:15" ht="16" thickBot="1" x14ac:dyDescent="0.4">
      <c r="A87" s="281" t="str">
        <f t="shared" si="2"/>
        <v/>
      </c>
      <c r="B87" s="282" t="s">
        <v>151</v>
      </c>
      <c r="C87" s="282">
        <v>1</v>
      </c>
      <c r="D87" s="283"/>
      <c r="E87" s="284"/>
      <c r="F87" s="285"/>
      <c r="G87" s="286" t="str">
        <f>IF($G$6&lt;&gt;"",$G$6,"")</f>
        <v/>
      </c>
      <c r="H87" s="287"/>
      <c r="I87" s="287"/>
      <c r="J87" s="287"/>
      <c r="K87" s="322"/>
      <c r="L87" s="289">
        <f>IF(COUNTBLANK(H87:J87)=0,AVERAGE(H87:J87),-0.000001)</f>
        <v>-9.9999999999999995E-7</v>
      </c>
      <c r="M87" s="290">
        <f t="shared" si="3"/>
        <v>0</v>
      </c>
      <c r="N87" s="290">
        <f>SUM(M87:M90)</f>
        <v>0</v>
      </c>
      <c r="O87" s="291">
        <f>IF(COUNTIF(L87:L90,"&gt;=0"),ROUND(AVERAGEIF(L87:L90,"&gt;=0"),3),0)</f>
        <v>0</v>
      </c>
    </row>
    <row r="88" spans="1:15" ht="16" thickBot="1" x14ac:dyDescent="0.4">
      <c r="A88" s="292" t="str">
        <f t="shared" si="2"/>
        <v/>
      </c>
      <c r="B88" s="237" t="s">
        <v>151</v>
      </c>
      <c r="C88" s="237">
        <v>2</v>
      </c>
      <c r="D88" s="293"/>
      <c r="E88" s="294"/>
      <c r="F88" s="295"/>
      <c r="G88" s="296" t="str">
        <f>IF($G$7&lt;&gt;"",$G$7,"")</f>
        <v>Kür</v>
      </c>
      <c r="H88" s="297"/>
      <c r="I88" s="297"/>
      <c r="J88" s="297"/>
      <c r="K88" s="298"/>
      <c r="L88" s="289">
        <f>IF(COUNTBLANK(H88:J88)=0,AVERAGE(H88:J88),-0.000001)</f>
        <v>-9.9999999999999995E-7</v>
      </c>
      <c r="M88" s="290">
        <f t="shared" si="3"/>
        <v>0</v>
      </c>
      <c r="N88" s="300">
        <f>SUM(M87:M90)</f>
        <v>0</v>
      </c>
      <c r="O88" s="301">
        <f>IF(COUNTIF(L87:L90,"&gt;=0"),ROUND(AVERAGEIF(L87:L90,"&gt;=0"),3),0)</f>
        <v>0</v>
      </c>
    </row>
    <row r="89" spans="1:15" ht="16" thickBot="1" x14ac:dyDescent="0.4">
      <c r="A89" s="302" t="str">
        <f t="shared" si="2"/>
        <v/>
      </c>
      <c r="B89" s="237" t="s">
        <v>151</v>
      </c>
      <c r="C89" s="237">
        <v>3</v>
      </c>
      <c r="D89" s="238"/>
      <c r="E89" s="294"/>
      <c r="F89" s="235"/>
      <c r="G89" s="303" t="str">
        <f>IF($G$8&lt;&gt;"",$G$8,"")</f>
        <v/>
      </c>
      <c r="H89" s="304"/>
      <c r="I89" s="304"/>
      <c r="J89" s="304"/>
      <c r="K89" s="306"/>
      <c r="L89" s="307"/>
      <c r="M89" s="290">
        <f t="shared" si="3"/>
        <v>0</v>
      </c>
      <c r="N89" s="300">
        <f>SUM(M87:M90)</f>
        <v>0</v>
      </c>
      <c r="O89" s="308">
        <f>IF(COUNTIF(L87:L90,"&gt;=0"),ROUND(AVERAGEIF(L87:L90,"&gt;=0"),3),0)</f>
        <v>0</v>
      </c>
    </row>
    <row r="90" spans="1:15" ht="16" thickBot="1" x14ac:dyDescent="0.4">
      <c r="A90" s="309" t="str">
        <f t="shared" si="2"/>
        <v/>
      </c>
      <c r="B90" s="278" t="s">
        <v>151</v>
      </c>
      <c r="C90" s="278">
        <v>4</v>
      </c>
      <c r="D90" s="310"/>
      <c r="E90" s="311"/>
      <c r="F90" s="312"/>
      <c r="G90" s="313" t="str">
        <f>IF($G$9&lt;&gt;"",$G$9,"")</f>
        <v/>
      </c>
      <c r="H90" s="314"/>
      <c r="I90" s="314"/>
      <c r="J90" s="314"/>
      <c r="K90" s="316"/>
      <c r="L90" s="317"/>
      <c r="M90" s="290">
        <f t="shared" si="3"/>
        <v>0</v>
      </c>
      <c r="N90" s="318">
        <f>SUM(M87:M90)</f>
        <v>0</v>
      </c>
      <c r="O90" s="319">
        <f>IF(COUNTIF(L87:L90,"&gt;=0"),ROUND(AVERAGEIF(L87:L90,"&gt;=0"),3),0)</f>
        <v>0</v>
      </c>
    </row>
  </sheetData>
  <sheetProtection algorithmName="SHA-512" hashValue="78J8+jy5+ysvUuP0YzRvuPjV+Ayd2oFXDRC1yROub8DNkT7jT8Tm/6Vek9FhltU8Gyo0LnDf2D/8vldW+2FvAQ==" saltValue="ZKrXL5Vt+w2phDd1a8FqWg==" spinCount="100000" sheet="1" scenarios="1" insertRows="0" deleteRows="0"/>
  <mergeCells count="3">
    <mergeCell ref="B1:C1"/>
    <mergeCell ref="B2:C2"/>
    <mergeCell ref="B3:C3"/>
  </mergeCells>
  <conditionalFormatting sqref="H11:J90">
    <cfRule type="containsBlanks" dxfId="97" priority="13">
      <formula>LEN(TRIM(H11))=0</formula>
    </cfRule>
    <cfRule type="expression" priority="9" stopIfTrue="1">
      <formula>COUNTBLANK($G11)=1</formula>
    </cfRule>
  </conditionalFormatting>
  <conditionalFormatting sqref="K11:K12">
    <cfRule type="expression" dxfId="96" priority="147">
      <formula>COUNTBLANK(G11:G11)=0</formula>
    </cfRule>
  </conditionalFormatting>
  <conditionalFormatting sqref="K13:K14">
    <cfRule type="expression" dxfId="95" priority="151">
      <formula>COUNTBLANK($G13)=0</formula>
    </cfRule>
  </conditionalFormatting>
  <conditionalFormatting sqref="K15:K16">
    <cfRule type="expression" dxfId="94" priority="145">
      <formula>COUNTBLANK(G15:G15)=0</formula>
    </cfRule>
  </conditionalFormatting>
  <conditionalFormatting sqref="K17:K18">
    <cfRule type="expression" dxfId="93" priority="149">
      <formula>COUNTBLANK($G17)=0</formula>
    </cfRule>
  </conditionalFormatting>
  <conditionalFormatting sqref="K19:K20">
    <cfRule type="expression" dxfId="92" priority="139">
      <formula>COUNTBLANK(G19:G19)=0</formula>
    </cfRule>
  </conditionalFormatting>
  <conditionalFormatting sqref="K21:K22">
    <cfRule type="expression" dxfId="91" priority="143">
      <formula>COUNTBLANK($G21)=0</formula>
    </cfRule>
  </conditionalFormatting>
  <conditionalFormatting sqref="K23:K24">
    <cfRule type="expression" dxfId="90" priority="137">
      <formula>COUNTBLANK(G23:G23)=0</formula>
    </cfRule>
  </conditionalFormatting>
  <conditionalFormatting sqref="K25:K26">
    <cfRule type="expression" dxfId="89" priority="141">
      <formula>COUNTBLANK($G25)=0</formula>
    </cfRule>
  </conditionalFormatting>
  <conditionalFormatting sqref="K27:K28">
    <cfRule type="expression" dxfId="88" priority="131">
      <formula>COUNTBLANK(G27:G27)=0</formula>
    </cfRule>
  </conditionalFormatting>
  <conditionalFormatting sqref="K29:K30">
    <cfRule type="expression" dxfId="87" priority="135">
      <formula>COUNTBLANK($G29)=0</formula>
    </cfRule>
  </conditionalFormatting>
  <conditionalFormatting sqref="K31:K32">
    <cfRule type="expression" dxfId="86" priority="129">
      <formula>COUNTBLANK(G31:G31)=0</formula>
    </cfRule>
  </conditionalFormatting>
  <conditionalFormatting sqref="K33:K34">
    <cfRule type="expression" dxfId="85" priority="133">
      <formula>COUNTBLANK($G33)=0</formula>
    </cfRule>
  </conditionalFormatting>
  <conditionalFormatting sqref="K35:K36">
    <cfRule type="expression" dxfId="84" priority="123">
      <formula>COUNTBLANK(G35:G35)=0</formula>
    </cfRule>
  </conditionalFormatting>
  <conditionalFormatting sqref="K37:K38">
    <cfRule type="expression" dxfId="83" priority="127">
      <formula>COUNTBLANK($G37)=0</formula>
    </cfRule>
  </conditionalFormatting>
  <conditionalFormatting sqref="K39:K40">
    <cfRule type="expression" dxfId="82" priority="121">
      <formula>COUNTBLANK(G39:G39)=0</formula>
    </cfRule>
  </conditionalFormatting>
  <conditionalFormatting sqref="K41:K42">
    <cfRule type="expression" dxfId="81" priority="125">
      <formula>COUNTBLANK($G41)=0</formula>
    </cfRule>
  </conditionalFormatting>
  <conditionalFormatting sqref="K43:K44">
    <cfRule type="expression" dxfId="80" priority="115">
      <formula>COUNTBLANK(G43:G43)=0</formula>
    </cfRule>
  </conditionalFormatting>
  <conditionalFormatting sqref="K45:K46">
    <cfRule type="expression" dxfId="79" priority="119">
      <formula>COUNTBLANK($G45)=0</formula>
    </cfRule>
  </conditionalFormatting>
  <conditionalFormatting sqref="K47:K48">
    <cfRule type="expression" dxfId="78" priority="113">
      <formula>COUNTBLANK(G47:G47)=0</formula>
    </cfRule>
  </conditionalFormatting>
  <conditionalFormatting sqref="K49:K50">
    <cfRule type="expression" dxfId="77" priority="117">
      <formula>COUNTBLANK($G49)=0</formula>
    </cfRule>
  </conditionalFormatting>
  <conditionalFormatting sqref="K51:K52">
    <cfRule type="expression" dxfId="76" priority="109">
      <formula>COUNTBLANK(G51:G51)=0</formula>
    </cfRule>
  </conditionalFormatting>
  <conditionalFormatting sqref="K53:K54">
    <cfRule type="expression" dxfId="75" priority="111">
      <formula>COUNTBLANK($G53)=0</formula>
    </cfRule>
  </conditionalFormatting>
  <conditionalFormatting sqref="K55:K56">
    <cfRule type="expression" dxfId="74" priority="79">
      <formula>COUNTBLANK(G55:G55)=0</formula>
    </cfRule>
  </conditionalFormatting>
  <conditionalFormatting sqref="K57:K58">
    <cfRule type="expression" dxfId="73" priority="83">
      <formula>COUNTBLANK($G57)=0</formula>
    </cfRule>
  </conditionalFormatting>
  <conditionalFormatting sqref="K59:K60">
    <cfRule type="expression" dxfId="72" priority="77">
      <formula>COUNTBLANK(G59:G59)=0</formula>
    </cfRule>
  </conditionalFormatting>
  <conditionalFormatting sqref="K61:K62">
    <cfRule type="expression" dxfId="71" priority="81">
      <formula>COUNTBLANK($G61)=0</formula>
    </cfRule>
  </conditionalFormatting>
  <conditionalFormatting sqref="K63:K64">
    <cfRule type="expression" dxfId="70" priority="73">
      <formula>COUNTBLANK(G63:G63)=0</formula>
    </cfRule>
  </conditionalFormatting>
  <conditionalFormatting sqref="K65:K66">
    <cfRule type="expression" dxfId="69" priority="75">
      <formula>COUNTBLANK($G65)=0</formula>
    </cfRule>
  </conditionalFormatting>
  <conditionalFormatting sqref="K67:K68">
    <cfRule type="expression" dxfId="68" priority="61">
      <formula>COUNTBLANK(G67:G67)=0</formula>
    </cfRule>
  </conditionalFormatting>
  <conditionalFormatting sqref="K69:K70">
    <cfRule type="expression" dxfId="67" priority="63">
      <formula>COUNTBLANK($G69)=0</formula>
    </cfRule>
  </conditionalFormatting>
  <conditionalFormatting sqref="K71:K72">
    <cfRule type="expression" dxfId="66" priority="31">
      <formula>COUNTBLANK(G71:G71)=0</formula>
    </cfRule>
  </conditionalFormatting>
  <conditionalFormatting sqref="K73:K74">
    <cfRule type="expression" dxfId="65" priority="35">
      <formula>COUNTBLANK($G73)=0</formula>
    </cfRule>
  </conditionalFormatting>
  <conditionalFormatting sqref="K75:K76">
    <cfRule type="expression" dxfId="64" priority="29">
      <formula>COUNTBLANK(G75:G75)=0</formula>
    </cfRule>
  </conditionalFormatting>
  <conditionalFormatting sqref="K77:K78">
    <cfRule type="expression" dxfId="63" priority="33">
      <formula>COUNTBLANK($G77)=0</formula>
    </cfRule>
  </conditionalFormatting>
  <conditionalFormatting sqref="K79:K80">
    <cfRule type="expression" dxfId="62" priority="25">
      <formula>COUNTBLANK(G79:G79)=0</formula>
    </cfRule>
  </conditionalFormatting>
  <conditionalFormatting sqref="K81:K82">
    <cfRule type="expression" dxfId="61" priority="27">
      <formula>COUNTBLANK($G81)=0</formula>
    </cfRule>
  </conditionalFormatting>
  <conditionalFormatting sqref="K83:K84">
    <cfRule type="expression" dxfId="60" priority="5">
      <formula>COUNTBLANK(G83:G83)=0</formula>
    </cfRule>
  </conditionalFormatting>
  <conditionalFormatting sqref="K85:K86">
    <cfRule type="expression" dxfId="59" priority="7">
      <formula>COUNTBLANK($G85)=0</formula>
    </cfRule>
  </conditionalFormatting>
  <conditionalFormatting sqref="K87:K88">
    <cfRule type="expression" dxfId="58" priority="1">
      <formula>COUNTBLANK(G87:G87)=0</formula>
    </cfRule>
  </conditionalFormatting>
  <conditionalFormatting sqref="K89:K90">
    <cfRule type="expression" dxfId="57" priority="3">
      <formula>COUNTBLANK($G89)=0</formula>
    </cfRule>
  </conditionalFormatting>
  <dataValidations count="2">
    <dataValidation type="decimal" allowBlank="1" showInputMessage="1" showErrorMessage="1" sqref="O36:O38 O76:O78 O68:O70 O56:O58 O64:O66 O60:O62 O40:O42 O44:O46 O52:O54 O12:O14 O16:O18 O48:O50 O20:O22 O24:O26 O28:O30 O32:O34 O72:O74 O80:O82 O84:O86 O88:O90" xr:uid="{00000000-0002-0000-0600-000000000000}">
      <formula1>0</formula1>
      <formula2>10</formula2>
    </dataValidation>
    <dataValidation type="decimal" allowBlank="1" showInputMessage="1" showErrorMessage="1" errorTitle="Illegal input value" error="Please enter a value between 0 and 10" sqref="H11:N90" xr:uid="{00000000-0002-0000-0600-000001000000}">
      <formula1>-0.000001</formula1>
      <formula2>10</formula2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Header>&amp;C&amp;"-,Fet"&amp;22Pas-de-deux 
Skrittklass&amp;RVer.2019-06-01</oddHeader>
    <oddFooter xml:space="preserve">&amp;LGrund och Kür
A: 
B: 
C: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54"/>
  <sheetViews>
    <sheetView view="pageLayout" zoomScale="70" zoomScaleNormal="100" zoomScalePageLayoutView="70" workbookViewId="0">
      <selection activeCell="G8" sqref="G8"/>
    </sheetView>
  </sheetViews>
  <sheetFormatPr defaultColWidth="11.453125" defaultRowHeight="15.5" x14ac:dyDescent="0.35"/>
  <cols>
    <col min="1" max="1" width="11.453125" style="208" customWidth="1"/>
    <col min="2" max="3" width="11.453125" style="208" hidden="1" customWidth="1"/>
    <col min="4" max="4" width="27.54296875" style="207" customWidth="1"/>
    <col min="5" max="5" width="7.1796875" style="208" customWidth="1"/>
    <col min="6" max="6" width="28.26953125" style="208" customWidth="1"/>
    <col min="7" max="12" width="11.453125" style="208" customWidth="1"/>
    <col min="13" max="14" width="11.453125" style="208" hidden="1" customWidth="1"/>
    <col min="15" max="15" width="36.81640625" style="208" customWidth="1"/>
    <col min="16" max="87" width="11.453125" style="97" customWidth="1"/>
    <col min="88" max="16384" width="11.453125" style="97"/>
  </cols>
  <sheetData>
    <row r="1" spans="1:15" x14ac:dyDescent="0.35">
      <c r="A1" s="214" t="s">
        <v>121</v>
      </c>
      <c r="B1" s="163"/>
      <c r="C1" s="163"/>
      <c r="D1" s="162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</row>
    <row r="2" spans="1:15" x14ac:dyDescent="0.35">
      <c r="A2" s="214" t="s">
        <v>122</v>
      </c>
      <c r="B2" s="163"/>
      <c r="C2" s="163"/>
      <c r="D2" s="162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</row>
    <row r="3" spans="1:15" x14ac:dyDescent="0.35">
      <c r="A3" s="214" t="s">
        <v>123</v>
      </c>
      <c r="B3" s="163"/>
      <c r="C3" s="163"/>
      <c r="D3" s="162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4" spans="1:15" ht="16" thickBot="1" x14ac:dyDescent="0.4">
      <c r="A4" s="163"/>
      <c r="B4" s="163"/>
      <c r="C4" s="163"/>
      <c r="D4" s="162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</row>
    <row r="5" spans="1:15" x14ac:dyDescent="0.35">
      <c r="A5" s="164"/>
      <c r="B5" s="165"/>
      <c r="C5" s="165"/>
      <c r="D5" s="166"/>
      <c r="E5" s="167"/>
      <c r="F5" s="168"/>
      <c r="G5" s="169"/>
      <c r="H5" s="170" t="s">
        <v>124</v>
      </c>
      <c r="I5" s="169" t="s">
        <v>125</v>
      </c>
      <c r="J5" s="169" t="s">
        <v>126</v>
      </c>
      <c r="K5" s="169" t="s">
        <v>127</v>
      </c>
      <c r="L5" s="171"/>
      <c r="M5" s="172"/>
      <c r="N5" s="172"/>
      <c r="O5" s="173"/>
    </row>
    <row r="6" spans="1:15" x14ac:dyDescent="0.35">
      <c r="A6" s="174" t="s">
        <v>123</v>
      </c>
      <c r="B6" s="175"/>
      <c r="C6" s="175"/>
      <c r="D6" s="175" t="s">
        <v>129</v>
      </c>
      <c r="E6" s="176"/>
      <c r="F6" s="177" t="s">
        <v>130</v>
      </c>
      <c r="G6" s="178"/>
      <c r="H6" s="179"/>
      <c r="I6" s="179"/>
      <c r="J6" s="179"/>
      <c r="K6" s="179"/>
      <c r="L6" s="180" t="s">
        <v>131</v>
      </c>
      <c r="M6" s="181"/>
      <c r="N6" s="181"/>
      <c r="O6" s="182"/>
    </row>
    <row r="7" spans="1:15" x14ac:dyDescent="0.35">
      <c r="A7" s="183"/>
      <c r="B7" s="184"/>
      <c r="C7" s="184"/>
      <c r="D7" s="185" t="s">
        <v>132</v>
      </c>
      <c r="E7" s="186"/>
      <c r="F7" s="177" t="s">
        <v>78</v>
      </c>
      <c r="G7" s="179" t="s">
        <v>96</v>
      </c>
      <c r="H7" s="179" t="s">
        <v>78</v>
      </c>
      <c r="I7" s="179" t="s">
        <v>83</v>
      </c>
      <c r="J7" s="179" t="s">
        <v>84</v>
      </c>
      <c r="K7" s="179"/>
      <c r="L7" s="180" t="s">
        <v>133</v>
      </c>
      <c r="M7" s="181"/>
      <c r="N7" s="181"/>
      <c r="O7" s="182" t="s">
        <v>131</v>
      </c>
    </row>
    <row r="8" spans="1:15" x14ac:dyDescent="0.35">
      <c r="A8" s="183"/>
      <c r="B8" s="184"/>
      <c r="C8" s="184"/>
      <c r="D8" s="175"/>
      <c r="E8" s="186"/>
      <c r="F8" s="187"/>
      <c r="G8" s="188" t="str">
        <f>IF(Antal_tävlingsdagar=2,"Kür","")</f>
        <v/>
      </c>
      <c r="H8" s="188" t="str">
        <f>IF(Antal_tävlingsdagar=2,"Häst","")</f>
        <v/>
      </c>
      <c r="I8" s="188" t="str">
        <f>IF(Antal_tävlingsdagar=2,"Tekniskt","")</f>
        <v/>
      </c>
      <c r="J8" s="188" t="str">
        <f>IF(Antal_tävlingsdagar=2,"Artistiskt","")</f>
        <v/>
      </c>
      <c r="K8" s="179"/>
      <c r="L8" s="180"/>
      <c r="M8" s="181"/>
      <c r="N8" s="181"/>
      <c r="O8" s="182"/>
    </row>
    <row r="9" spans="1:15" ht="16" thickBot="1" x14ac:dyDescent="0.4">
      <c r="A9" s="189"/>
      <c r="B9" s="190"/>
      <c r="C9" s="190"/>
      <c r="D9" s="191"/>
      <c r="E9" s="192"/>
      <c r="F9" s="193"/>
      <c r="G9" s="194"/>
      <c r="H9" s="194"/>
      <c r="I9" s="194"/>
      <c r="J9" s="194"/>
      <c r="K9" s="195"/>
      <c r="L9" s="196"/>
      <c r="M9" s="197"/>
      <c r="N9" s="197"/>
      <c r="O9" s="198"/>
    </row>
    <row r="10" spans="1:15" ht="16" thickBot="1" x14ac:dyDescent="0.4">
      <c r="A10" s="122"/>
      <c r="B10" s="121"/>
      <c r="C10" s="121"/>
      <c r="D10" s="106"/>
      <c r="E10" s="105"/>
      <c r="F10" s="120"/>
      <c r="G10" s="104"/>
      <c r="H10" s="104"/>
      <c r="I10" s="104"/>
      <c r="J10" s="104"/>
      <c r="K10" s="104"/>
      <c r="L10" s="119"/>
      <c r="M10" s="119"/>
      <c r="N10" s="119"/>
      <c r="O10" s="118"/>
    </row>
    <row r="11" spans="1:15" ht="16" thickBot="1" x14ac:dyDescent="0.4">
      <c r="A11" s="111">
        <f t="shared" ref="A11:A54" si="0">_xlfn.FLOOR.MATH(RANK(N11,$N$11:$N$129)/4+1+SUMPRODUCT(-(-($N$11:$N$129=N11)),-(-(O11&lt;$O$11:$O$129)))/4)</f>
        <v>1</v>
      </c>
      <c r="B11" s="117" t="s">
        <v>134</v>
      </c>
      <c r="C11" s="117">
        <v>1</v>
      </c>
      <c r="D11" s="201"/>
      <c r="E11" s="202"/>
      <c r="F11" s="203"/>
      <c r="G11" s="116" t="str">
        <f>IF($G$6&lt;&gt;"",$G$6,"")</f>
        <v/>
      </c>
      <c r="H11" s="212"/>
      <c r="I11" s="212"/>
      <c r="J11" s="212"/>
      <c r="K11" s="115"/>
      <c r="L11" s="114">
        <f>IF(COUNTBLANK(H11:K11)=0,AVERAGE(H11:K11),-0.000001)</f>
        <v>-9.9999999999999995E-7</v>
      </c>
      <c r="M11" s="100">
        <f t="shared" ref="M11:M54" si="1">IF(COUNTBLANK(H11:K11)=0,1,0)</f>
        <v>0</v>
      </c>
      <c r="N11" s="100">
        <f>SUM(M11:M14)</f>
        <v>0</v>
      </c>
      <c r="O11" s="113">
        <f>IF(COUNTIF(L11:L14,"&gt;=0"),ROUND(AVERAGEIF(L11:L14,"&gt;=0"),3),0)</f>
        <v>0</v>
      </c>
    </row>
    <row r="12" spans="1:15" ht="16" thickBot="1" x14ac:dyDescent="0.4">
      <c r="A12" s="111">
        <f t="shared" si="0"/>
        <v>1</v>
      </c>
      <c r="B12" s="97" t="s">
        <v>134</v>
      </c>
      <c r="C12" s="97">
        <v>2</v>
      </c>
      <c r="D12" s="204"/>
      <c r="E12" s="205"/>
      <c r="F12" s="206"/>
      <c r="G12" s="104" t="str">
        <f>IF($G$7&lt;&gt;"",$G$7,"")</f>
        <v>Kür</v>
      </c>
      <c r="H12" s="199"/>
      <c r="I12" s="199"/>
      <c r="J12" s="199"/>
      <c r="K12" s="200">
        <f>IF(AND(COUNTBLANK(G12:G12)=0,COUNTBLANK(I12:I12)=0),I12,-0.000001)</f>
        <v>-9.9999999999999995E-7</v>
      </c>
      <c r="L12" s="226">
        <f>IF(COUNTBLANK(H12:K12)=0,AVERAGE(H12:K12),-0.000001)</f>
        <v>-9.9999999999999995E-7</v>
      </c>
      <c r="M12" s="100">
        <f t="shared" si="1"/>
        <v>0</v>
      </c>
      <c r="N12" s="109">
        <f>SUM(M11:M14)</f>
        <v>0</v>
      </c>
      <c r="O12" s="112">
        <f>IF(COUNTIF(L11:L14,"&gt;=0"),ROUND(AVERAGEIF(L11:L14,"&gt;=0"),3),0)</f>
        <v>0</v>
      </c>
    </row>
    <row r="13" spans="1:15" ht="16" thickBot="1" x14ac:dyDescent="0.4">
      <c r="A13" s="111">
        <f t="shared" si="0"/>
        <v>1</v>
      </c>
      <c r="B13" s="97" t="s">
        <v>134</v>
      </c>
      <c r="C13" s="97">
        <v>3</v>
      </c>
      <c r="E13" s="205"/>
      <c r="G13" s="110" t="str">
        <f>IF($G$8&lt;&gt;"",$G$8,"")</f>
        <v/>
      </c>
      <c r="H13" s="199"/>
      <c r="I13" s="199"/>
      <c r="J13" s="199"/>
      <c r="K13" s="200">
        <f>IF(AND(COUNTBLANK(G13:G13)=0,COUNTBLANK(I13:I13)=0),I13,-0.000001)</f>
        <v>-9.9999999999999995E-7</v>
      </c>
      <c r="L13" s="226">
        <f t="shared" ref="L13" si="2">IF(COUNTBLANK(H13:K13)=0,AVERAGE(H13:K13),-0.000001)</f>
        <v>-9.9999999999999995E-7</v>
      </c>
      <c r="M13" s="100">
        <f t="shared" si="1"/>
        <v>0</v>
      </c>
      <c r="N13" s="109">
        <f>SUM(M11:M14)</f>
        <v>0</v>
      </c>
      <c r="O13" s="108">
        <f>IF(COUNTIF(L11:L14,"&gt;=0"),ROUND(AVERAGEIF(L11:L14,"&gt;=0"),3),0)</f>
        <v>0</v>
      </c>
    </row>
    <row r="14" spans="1:15" ht="16" thickBot="1" x14ac:dyDescent="0.4">
      <c r="A14" s="107">
        <f t="shared" si="0"/>
        <v>1</v>
      </c>
      <c r="B14" s="104" t="s">
        <v>134</v>
      </c>
      <c r="C14" s="104">
        <v>4</v>
      </c>
      <c r="D14" s="209"/>
      <c r="E14" s="210"/>
      <c r="F14" s="211"/>
      <c r="G14" s="103" t="str">
        <f>IF($G$9&lt;&gt;"",$G$9,"")</f>
        <v/>
      </c>
      <c r="H14" s="213"/>
      <c r="I14" s="213"/>
      <c r="J14" s="213"/>
      <c r="K14" s="102"/>
      <c r="L14" s="101"/>
      <c r="M14" s="100">
        <f t="shared" si="1"/>
        <v>0</v>
      </c>
      <c r="N14" s="99">
        <f>SUM(M11:M14)</f>
        <v>0</v>
      </c>
      <c r="O14" s="98">
        <f>IF(COUNTIF(L11:L14,"&gt;=0"),ROUND(AVERAGEIF(L11:L14,"&gt;=0"),3),0)</f>
        <v>0</v>
      </c>
    </row>
    <row r="15" spans="1:15" ht="16" thickBot="1" x14ac:dyDescent="0.4">
      <c r="A15" s="111">
        <f t="shared" si="0"/>
        <v>1</v>
      </c>
      <c r="B15" s="117" t="s">
        <v>134</v>
      </c>
      <c r="C15" s="117">
        <v>1</v>
      </c>
      <c r="D15" s="201"/>
      <c r="E15" s="202"/>
      <c r="F15" s="203"/>
      <c r="G15" s="116" t="str">
        <f>IF($G$6&lt;&gt;"",$G$6,"")</f>
        <v/>
      </c>
      <c r="H15" s="212"/>
      <c r="I15" s="212"/>
      <c r="J15" s="212"/>
      <c r="K15" s="115"/>
      <c r="L15" s="114">
        <f>IF(COUNTBLANK(H15:K15)=0,AVERAGE(H15:K15),-0.000001)</f>
        <v>-9.9999999999999995E-7</v>
      </c>
      <c r="M15" s="100">
        <f t="shared" si="1"/>
        <v>0</v>
      </c>
      <c r="N15" s="100">
        <f>SUM(M15:M18)</f>
        <v>0</v>
      </c>
      <c r="O15" s="113">
        <f>IF(COUNTIF(L15:L18,"&gt;=0"),ROUND(AVERAGEIF(L15:L18,"&gt;=0"),3),0)</f>
        <v>0</v>
      </c>
    </row>
    <row r="16" spans="1:15" ht="16" thickBot="1" x14ac:dyDescent="0.4">
      <c r="A16" s="111">
        <f t="shared" si="0"/>
        <v>1</v>
      </c>
      <c r="B16" s="97" t="s">
        <v>134</v>
      </c>
      <c r="C16" s="97">
        <v>2</v>
      </c>
      <c r="D16" s="204"/>
      <c r="E16" s="205"/>
      <c r="F16" s="206"/>
      <c r="G16" s="104" t="str">
        <f>IF($G$7&lt;&gt;"",$G$7,"")</f>
        <v>Kür</v>
      </c>
      <c r="H16" s="199"/>
      <c r="I16" s="199"/>
      <c r="J16" s="199"/>
      <c r="K16" s="200">
        <f>IF(AND(COUNTBLANK(G16:G16)=0,COUNTBLANK(I16:I16)=0),I16,-0.000001)</f>
        <v>-9.9999999999999995E-7</v>
      </c>
      <c r="L16" s="226">
        <f>IF(COUNTBLANK(H16:K16)=0,AVERAGE(H16:K16),-0.000001)</f>
        <v>-9.9999999999999995E-7</v>
      </c>
      <c r="M16" s="100">
        <f t="shared" si="1"/>
        <v>0</v>
      </c>
      <c r="N16" s="109">
        <f>SUM(M15:M18)</f>
        <v>0</v>
      </c>
      <c r="O16" s="112">
        <f>IF(COUNTIF(L15:L18,"&gt;=0"),ROUND(AVERAGEIF(L15:L18,"&gt;=0"),3),0)</f>
        <v>0</v>
      </c>
    </row>
    <row r="17" spans="1:15" ht="16" thickBot="1" x14ac:dyDescent="0.4">
      <c r="A17" s="111">
        <f t="shared" si="0"/>
        <v>1</v>
      </c>
      <c r="B17" s="97" t="s">
        <v>134</v>
      </c>
      <c r="C17" s="97">
        <v>3</v>
      </c>
      <c r="E17" s="205"/>
      <c r="G17" s="110" t="str">
        <f>IF($G$8&lt;&gt;"",$G$8,"")</f>
        <v/>
      </c>
      <c r="H17" s="199"/>
      <c r="I17" s="199"/>
      <c r="J17" s="199"/>
      <c r="K17" s="200">
        <f>IF(AND(COUNTBLANK(G17:G17)=0,COUNTBLANK(I17:I17)=0),I17,-0.000001)</f>
        <v>-9.9999999999999995E-7</v>
      </c>
      <c r="L17" s="226">
        <f t="shared" ref="L17" si="3">IF(COUNTBLANK(H17:K17)=0,AVERAGE(H17:K17),-0.000001)</f>
        <v>-9.9999999999999995E-7</v>
      </c>
      <c r="M17" s="100">
        <f t="shared" si="1"/>
        <v>0</v>
      </c>
      <c r="N17" s="109">
        <f>SUM(M15:M18)</f>
        <v>0</v>
      </c>
      <c r="O17" s="108">
        <f>IF(COUNTIF(L15:L18,"&gt;=0"),ROUND(AVERAGEIF(L15:L18,"&gt;=0"),3),0)</f>
        <v>0</v>
      </c>
    </row>
    <row r="18" spans="1:15" ht="16" thickBot="1" x14ac:dyDescent="0.4">
      <c r="A18" s="107">
        <f t="shared" si="0"/>
        <v>1</v>
      </c>
      <c r="B18" s="104" t="s">
        <v>134</v>
      </c>
      <c r="C18" s="104">
        <v>4</v>
      </c>
      <c r="D18" s="209"/>
      <c r="E18" s="210"/>
      <c r="F18" s="211"/>
      <c r="G18" s="103" t="str">
        <f>IF($G$9&lt;&gt;"",$G$9,"")</f>
        <v/>
      </c>
      <c r="H18" s="213"/>
      <c r="I18" s="213"/>
      <c r="J18" s="213"/>
      <c r="K18" s="102"/>
      <c r="L18" s="101"/>
      <c r="M18" s="100">
        <f t="shared" si="1"/>
        <v>0</v>
      </c>
      <c r="N18" s="99">
        <f>SUM(M15:M18)</f>
        <v>0</v>
      </c>
      <c r="O18" s="98">
        <f>IF(COUNTIF(L15:L18,"&gt;=0"),ROUND(AVERAGEIF(L15:L18,"&gt;=0"),3),0)</f>
        <v>0</v>
      </c>
    </row>
    <row r="19" spans="1:15" ht="16" thickBot="1" x14ac:dyDescent="0.4">
      <c r="A19" s="111">
        <f t="shared" si="0"/>
        <v>1</v>
      </c>
      <c r="B19" s="117" t="s">
        <v>134</v>
      </c>
      <c r="C19" s="117">
        <v>1</v>
      </c>
      <c r="D19" s="201"/>
      <c r="E19" s="202"/>
      <c r="F19" s="203"/>
      <c r="G19" s="116" t="str">
        <f>IF($G$6&lt;&gt;"",$G$6,"")</f>
        <v/>
      </c>
      <c r="H19" s="212"/>
      <c r="I19" s="212"/>
      <c r="J19" s="212"/>
      <c r="K19" s="115"/>
      <c r="L19" s="114">
        <f>IF(COUNTBLANK(H19:K19)=0,AVERAGE(H19:K19),-0.000001)</f>
        <v>-9.9999999999999995E-7</v>
      </c>
      <c r="M19" s="100">
        <f t="shared" si="1"/>
        <v>0</v>
      </c>
      <c r="N19" s="100">
        <f>SUM(M19:M22)</f>
        <v>0</v>
      </c>
      <c r="O19" s="113">
        <f>IF(COUNTIF(L19:L22,"&gt;=0"),ROUND(AVERAGEIF(L19:L22,"&gt;=0"),3),0)</f>
        <v>0</v>
      </c>
    </row>
    <row r="20" spans="1:15" ht="16" thickBot="1" x14ac:dyDescent="0.4">
      <c r="A20" s="111">
        <f t="shared" si="0"/>
        <v>1</v>
      </c>
      <c r="B20" s="97" t="s">
        <v>134</v>
      </c>
      <c r="C20" s="97">
        <v>2</v>
      </c>
      <c r="D20" s="204"/>
      <c r="E20" s="205"/>
      <c r="F20" s="206"/>
      <c r="G20" s="104" t="str">
        <f>IF($G$7&lt;&gt;"",$G$7,"")</f>
        <v>Kür</v>
      </c>
      <c r="H20" s="199"/>
      <c r="I20" s="199"/>
      <c r="J20" s="199"/>
      <c r="K20" s="200">
        <f>IF(AND(COUNTBLANK(G20:G20)=0,COUNTBLANK(I20:I20)=0),I20,-0.000001)</f>
        <v>-9.9999999999999995E-7</v>
      </c>
      <c r="L20" s="226">
        <f>IF(COUNTBLANK(H20:K20)=0,AVERAGE(H20:K20),-0.000001)</f>
        <v>-9.9999999999999995E-7</v>
      </c>
      <c r="M20" s="100">
        <f t="shared" si="1"/>
        <v>0</v>
      </c>
      <c r="N20" s="109">
        <f>SUM(M19:M22)</f>
        <v>0</v>
      </c>
      <c r="O20" s="112">
        <f>IF(COUNTIF(L19:L22,"&gt;=0"),ROUND(AVERAGEIF(L19:L22,"&gt;=0"),3),0)</f>
        <v>0</v>
      </c>
    </row>
    <row r="21" spans="1:15" ht="16" thickBot="1" x14ac:dyDescent="0.4">
      <c r="A21" s="111">
        <f t="shared" si="0"/>
        <v>1</v>
      </c>
      <c r="B21" s="97" t="s">
        <v>134</v>
      </c>
      <c r="C21" s="97">
        <v>3</v>
      </c>
      <c r="E21" s="205"/>
      <c r="G21" s="110" t="str">
        <f>IF($G$8&lt;&gt;"",$G$8,"")</f>
        <v/>
      </c>
      <c r="H21" s="199"/>
      <c r="I21" s="199"/>
      <c r="J21" s="199"/>
      <c r="K21" s="200">
        <f>IF(AND(COUNTBLANK(G21:G21)=0,COUNTBLANK(I21:I21)=0),I21,-0.000001)</f>
        <v>-9.9999999999999995E-7</v>
      </c>
      <c r="L21" s="226">
        <f t="shared" ref="L21" si="4">IF(COUNTBLANK(H21:K21)=0,AVERAGE(H21:K21),-0.000001)</f>
        <v>-9.9999999999999995E-7</v>
      </c>
      <c r="M21" s="100">
        <f t="shared" si="1"/>
        <v>0</v>
      </c>
      <c r="N21" s="109">
        <f>SUM(M19:M22)</f>
        <v>0</v>
      </c>
      <c r="O21" s="108">
        <f>IF(COUNTIF(L19:L22,"&gt;=0"),ROUND(AVERAGEIF(L19:L22,"&gt;=0"),3),0)</f>
        <v>0</v>
      </c>
    </row>
    <row r="22" spans="1:15" ht="16" thickBot="1" x14ac:dyDescent="0.4">
      <c r="A22" s="107">
        <f t="shared" si="0"/>
        <v>1</v>
      </c>
      <c r="B22" s="104" t="s">
        <v>134</v>
      </c>
      <c r="C22" s="104">
        <v>4</v>
      </c>
      <c r="D22" s="209"/>
      <c r="E22" s="210"/>
      <c r="F22" s="211"/>
      <c r="G22" s="103" t="str">
        <f>IF($G$9&lt;&gt;"",$G$9,"")</f>
        <v/>
      </c>
      <c r="H22" s="213"/>
      <c r="I22" s="213"/>
      <c r="J22" s="213"/>
      <c r="K22" s="102"/>
      <c r="L22" s="101"/>
      <c r="M22" s="100">
        <f t="shared" si="1"/>
        <v>0</v>
      </c>
      <c r="N22" s="99">
        <f>SUM(M19:M22)</f>
        <v>0</v>
      </c>
      <c r="O22" s="98">
        <f>IF(COUNTIF(L19:L22,"&gt;=0"),ROUND(AVERAGEIF(L19:L22,"&gt;=0"),3),0)</f>
        <v>0</v>
      </c>
    </row>
    <row r="23" spans="1:15" ht="16" thickBot="1" x14ac:dyDescent="0.4">
      <c r="A23" s="111">
        <f t="shared" si="0"/>
        <v>1</v>
      </c>
      <c r="B23" s="117" t="s">
        <v>134</v>
      </c>
      <c r="C23" s="117">
        <v>1</v>
      </c>
      <c r="D23" s="201"/>
      <c r="E23" s="202"/>
      <c r="F23" s="203"/>
      <c r="G23" s="116" t="str">
        <f>IF($G$6&lt;&gt;"",$G$6,"")</f>
        <v/>
      </c>
      <c r="H23" s="212"/>
      <c r="I23" s="212"/>
      <c r="J23" s="212"/>
      <c r="K23" s="115"/>
      <c r="L23" s="114">
        <f>IF(COUNTBLANK(H23:K23)=0,AVERAGE(H23:K23),-0.000001)</f>
        <v>-9.9999999999999995E-7</v>
      </c>
      <c r="M23" s="100">
        <f t="shared" si="1"/>
        <v>0</v>
      </c>
      <c r="N23" s="100">
        <f>SUM(M23:M26)</f>
        <v>0</v>
      </c>
      <c r="O23" s="113">
        <f>IF(COUNTIF(L23:L26,"&gt;=0"),ROUND(AVERAGEIF(L23:L26,"&gt;=0"),3),0)</f>
        <v>0</v>
      </c>
    </row>
    <row r="24" spans="1:15" ht="16" thickBot="1" x14ac:dyDescent="0.4">
      <c r="A24" s="111">
        <f t="shared" si="0"/>
        <v>1</v>
      </c>
      <c r="B24" s="97" t="s">
        <v>134</v>
      </c>
      <c r="C24" s="97">
        <v>2</v>
      </c>
      <c r="D24" s="204"/>
      <c r="E24" s="205"/>
      <c r="F24" s="206"/>
      <c r="G24" s="104" t="str">
        <f>IF($G$7&lt;&gt;"",$G$7,"")</f>
        <v>Kür</v>
      </c>
      <c r="H24" s="199"/>
      <c r="I24" s="199"/>
      <c r="J24" s="199"/>
      <c r="K24" s="200">
        <f>IF(AND(COUNTBLANK(G24:G24)=0,COUNTBLANK(I24:I24)=0),I24,-0.000001)</f>
        <v>-9.9999999999999995E-7</v>
      </c>
      <c r="L24" s="226">
        <f>IF(COUNTBLANK(H24:K24)=0,AVERAGE(H24:K24),-0.000001)</f>
        <v>-9.9999999999999995E-7</v>
      </c>
      <c r="M24" s="100">
        <f t="shared" si="1"/>
        <v>0</v>
      </c>
      <c r="N24" s="109">
        <f>SUM(M23:M26)</f>
        <v>0</v>
      </c>
      <c r="O24" s="112">
        <f>IF(COUNTIF(L23:L26,"&gt;=0"),ROUND(AVERAGEIF(L23:L26,"&gt;=0"),3),0)</f>
        <v>0</v>
      </c>
    </row>
    <row r="25" spans="1:15" ht="16" thickBot="1" x14ac:dyDescent="0.4">
      <c r="A25" s="111">
        <f t="shared" si="0"/>
        <v>1</v>
      </c>
      <c r="B25" s="97" t="s">
        <v>134</v>
      </c>
      <c r="C25" s="97">
        <v>3</v>
      </c>
      <c r="E25" s="205"/>
      <c r="G25" s="110" t="str">
        <f>IF($G$8&lt;&gt;"",$G$8,"")</f>
        <v/>
      </c>
      <c r="H25" s="199"/>
      <c r="I25" s="199"/>
      <c r="J25" s="199"/>
      <c r="K25" s="200">
        <f>IF(AND(COUNTBLANK(G25:G25)=0,COUNTBLANK(I25:I25)=0),I25,-0.000001)</f>
        <v>-9.9999999999999995E-7</v>
      </c>
      <c r="L25" s="226">
        <f t="shared" ref="L25" si="5">IF(COUNTBLANK(H25:K25)=0,AVERAGE(H25:K25),-0.000001)</f>
        <v>-9.9999999999999995E-7</v>
      </c>
      <c r="M25" s="100">
        <f t="shared" si="1"/>
        <v>0</v>
      </c>
      <c r="N25" s="109">
        <f>SUM(M23:M26)</f>
        <v>0</v>
      </c>
      <c r="O25" s="108">
        <f>IF(COUNTIF(L23:L26,"&gt;=0"),ROUND(AVERAGEIF(L23:L26,"&gt;=0"),3),0)</f>
        <v>0</v>
      </c>
    </row>
    <row r="26" spans="1:15" ht="16" thickBot="1" x14ac:dyDescent="0.4">
      <c r="A26" s="107">
        <f t="shared" si="0"/>
        <v>1</v>
      </c>
      <c r="B26" s="104" t="s">
        <v>134</v>
      </c>
      <c r="C26" s="104">
        <v>4</v>
      </c>
      <c r="D26" s="209"/>
      <c r="E26" s="210"/>
      <c r="F26" s="211"/>
      <c r="G26" s="103" t="str">
        <f>IF($G$9&lt;&gt;"",$G$9,"")</f>
        <v/>
      </c>
      <c r="H26" s="213"/>
      <c r="I26" s="213"/>
      <c r="J26" s="213"/>
      <c r="K26" s="102"/>
      <c r="L26" s="101"/>
      <c r="M26" s="100">
        <f t="shared" si="1"/>
        <v>0</v>
      </c>
      <c r="N26" s="99">
        <f>SUM(M23:M26)</f>
        <v>0</v>
      </c>
      <c r="O26" s="98">
        <f>IF(COUNTIF(L23:L26,"&gt;=0"),ROUND(AVERAGEIF(L23:L26,"&gt;=0"),3),0)</f>
        <v>0</v>
      </c>
    </row>
    <row r="27" spans="1:15" ht="16" thickBot="1" x14ac:dyDescent="0.4">
      <c r="A27" s="111">
        <f t="shared" si="0"/>
        <v>1</v>
      </c>
      <c r="B27" s="117" t="s">
        <v>134</v>
      </c>
      <c r="C27" s="117">
        <v>1</v>
      </c>
      <c r="D27" s="201"/>
      <c r="E27" s="202"/>
      <c r="F27" s="203"/>
      <c r="G27" s="116" t="str">
        <f>IF($G$6&lt;&gt;"",$G$6,"")</f>
        <v/>
      </c>
      <c r="H27" s="212"/>
      <c r="I27" s="212"/>
      <c r="J27" s="212"/>
      <c r="K27" s="115"/>
      <c r="L27" s="114">
        <f>IF(COUNTBLANK(H27:K27)=0,AVERAGE(H27:K27),-0.000001)</f>
        <v>-9.9999999999999995E-7</v>
      </c>
      <c r="M27" s="100">
        <f t="shared" si="1"/>
        <v>0</v>
      </c>
      <c r="N27" s="100">
        <f>SUM(M27:M30)</f>
        <v>0</v>
      </c>
      <c r="O27" s="113">
        <f>IF(COUNTIF(L27:L30,"&gt;=0"),ROUND(AVERAGEIF(L27:L30,"&gt;=0"),3),0)</f>
        <v>0</v>
      </c>
    </row>
    <row r="28" spans="1:15" ht="16" thickBot="1" x14ac:dyDescent="0.4">
      <c r="A28" s="111">
        <f t="shared" si="0"/>
        <v>1</v>
      </c>
      <c r="B28" s="97" t="s">
        <v>134</v>
      </c>
      <c r="C28" s="97">
        <v>2</v>
      </c>
      <c r="D28" s="204"/>
      <c r="E28" s="205"/>
      <c r="F28" s="206"/>
      <c r="G28" s="104" t="str">
        <f>IF($G$7&lt;&gt;"",$G$7,"")</f>
        <v>Kür</v>
      </c>
      <c r="H28" s="199"/>
      <c r="I28" s="199"/>
      <c r="J28" s="199"/>
      <c r="K28" s="200">
        <f>IF(AND(COUNTBLANK(G28:G28)=0,COUNTBLANK(I28:I28)=0),I28,-0.000001)</f>
        <v>-9.9999999999999995E-7</v>
      </c>
      <c r="L28" s="226">
        <f>IF(COUNTBLANK(H28:K28)=0,AVERAGE(H28:K28),-0.000001)</f>
        <v>-9.9999999999999995E-7</v>
      </c>
      <c r="M28" s="100">
        <f t="shared" si="1"/>
        <v>0</v>
      </c>
      <c r="N28" s="109">
        <f>SUM(M27:M30)</f>
        <v>0</v>
      </c>
      <c r="O28" s="112">
        <f>IF(COUNTIF(L27:L30,"&gt;=0"),ROUND(AVERAGEIF(L27:L30,"&gt;=0"),3),0)</f>
        <v>0</v>
      </c>
    </row>
    <row r="29" spans="1:15" ht="16" thickBot="1" x14ac:dyDescent="0.4">
      <c r="A29" s="111">
        <f t="shared" si="0"/>
        <v>1</v>
      </c>
      <c r="B29" s="97" t="s">
        <v>134</v>
      </c>
      <c r="C29" s="97">
        <v>3</v>
      </c>
      <c r="E29" s="205"/>
      <c r="G29" s="110" t="str">
        <f>IF($G$8&lt;&gt;"",$G$8,"")</f>
        <v/>
      </c>
      <c r="H29" s="199"/>
      <c r="I29" s="199"/>
      <c r="J29" s="199"/>
      <c r="K29" s="200">
        <f>IF(AND(COUNTBLANK(G29:G29)=0,COUNTBLANK(I29:I29)=0),I29,-0.000001)</f>
        <v>-9.9999999999999995E-7</v>
      </c>
      <c r="L29" s="226">
        <f t="shared" ref="L29" si="6">IF(COUNTBLANK(H29:K29)=0,AVERAGE(H29:K29),-0.000001)</f>
        <v>-9.9999999999999995E-7</v>
      </c>
      <c r="M29" s="100">
        <f t="shared" si="1"/>
        <v>0</v>
      </c>
      <c r="N29" s="109">
        <f>SUM(M27:M30)</f>
        <v>0</v>
      </c>
      <c r="O29" s="108">
        <f>IF(COUNTIF(L27:L30,"&gt;=0"),ROUND(AVERAGEIF(L27:L30,"&gt;=0"),3),0)</f>
        <v>0</v>
      </c>
    </row>
    <row r="30" spans="1:15" ht="16" thickBot="1" x14ac:dyDescent="0.4">
      <c r="A30" s="107">
        <f t="shared" si="0"/>
        <v>1</v>
      </c>
      <c r="B30" s="104" t="s">
        <v>134</v>
      </c>
      <c r="C30" s="104">
        <v>4</v>
      </c>
      <c r="D30" s="209"/>
      <c r="E30" s="210"/>
      <c r="F30" s="211"/>
      <c r="G30" s="103" t="str">
        <f>IF($G$9&lt;&gt;"",$G$9,"")</f>
        <v/>
      </c>
      <c r="H30" s="213"/>
      <c r="I30" s="213"/>
      <c r="J30" s="213"/>
      <c r="K30" s="102"/>
      <c r="L30" s="101"/>
      <c r="M30" s="100">
        <f t="shared" si="1"/>
        <v>0</v>
      </c>
      <c r="N30" s="99">
        <f>SUM(M27:M30)</f>
        <v>0</v>
      </c>
      <c r="O30" s="98">
        <f>IF(COUNTIF(L27:L30,"&gt;=0"),ROUND(AVERAGEIF(L27:L30,"&gt;=0"),3),0)</f>
        <v>0</v>
      </c>
    </row>
    <row r="31" spans="1:15" ht="16" thickBot="1" x14ac:dyDescent="0.4">
      <c r="A31" s="111">
        <f t="shared" si="0"/>
        <v>1</v>
      </c>
      <c r="B31" s="117" t="s">
        <v>134</v>
      </c>
      <c r="C31" s="117">
        <v>1</v>
      </c>
      <c r="D31" s="201"/>
      <c r="E31" s="202"/>
      <c r="F31" s="203"/>
      <c r="G31" s="116" t="str">
        <f>IF($G$6&lt;&gt;"",$G$6,"")</f>
        <v/>
      </c>
      <c r="H31" s="212"/>
      <c r="I31" s="212"/>
      <c r="J31" s="212"/>
      <c r="K31" s="115"/>
      <c r="L31" s="114">
        <f>IF(COUNTBLANK(H31:K31)=0,AVERAGE(H31:K31),-0.000001)</f>
        <v>-9.9999999999999995E-7</v>
      </c>
      <c r="M31" s="100">
        <f t="shared" si="1"/>
        <v>0</v>
      </c>
      <c r="N31" s="100">
        <f>SUM(M31:M34)</f>
        <v>0</v>
      </c>
      <c r="O31" s="113">
        <f>IF(COUNTIF(L31:L34,"&gt;=0"),ROUND(AVERAGEIF(L31:L34,"&gt;=0"),3),0)</f>
        <v>0</v>
      </c>
    </row>
    <row r="32" spans="1:15" ht="16" thickBot="1" x14ac:dyDescent="0.4">
      <c r="A32" s="111">
        <f t="shared" si="0"/>
        <v>1</v>
      </c>
      <c r="B32" s="97" t="s">
        <v>134</v>
      </c>
      <c r="C32" s="97">
        <v>2</v>
      </c>
      <c r="D32" s="204"/>
      <c r="E32" s="205"/>
      <c r="F32" s="206"/>
      <c r="G32" s="104" t="str">
        <f>IF($G$7&lt;&gt;"",$G$7,"")</f>
        <v>Kür</v>
      </c>
      <c r="H32" s="199"/>
      <c r="I32" s="199"/>
      <c r="J32" s="199"/>
      <c r="K32" s="200">
        <f>IF(AND(COUNTBLANK(G32:G32)=0,COUNTBLANK(I32:I32)=0),I32,-0.000001)</f>
        <v>-9.9999999999999995E-7</v>
      </c>
      <c r="L32" s="226">
        <f>IF(COUNTBLANK(H32:K32)=0,AVERAGE(H32:K32),-0.000001)</f>
        <v>-9.9999999999999995E-7</v>
      </c>
      <c r="M32" s="100">
        <f t="shared" si="1"/>
        <v>0</v>
      </c>
      <c r="N32" s="109">
        <f>SUM(M31:M34)</f>
        <v>0</v>
      </c>
      <c r="O32" s="112">
        <f>IF(COUNTIF(L31:L34,"&gt;=0"),ROUND(AVERAGEIF(L31:L34,"&gt;=0"),3),0)</f>
        <v>0</v>
      </c>
    </row>
    <row r="33" spans="1:15" ht="16" thickBot="1" x14ac:dyDescent="0.4">
      <c r="A33" s="111">
        <f t="shared" si="0"/>
        <v>1</v>
      </c>
      <c r="B33" s="97" t="s">
        <v>134</v>
      </c>
      <c r="C33" s="97">
        <v>3</v>
      </c>
      <c r="E33" s="205"/>
      <c r="G33" s="110" t="str">
        <f>IF($G$8&lt;&gt;"",$G$8,"")</f>
        <v/>
      </c>
      <c r="H33" s="199"/>
      <c r="I33" s="199"/>
      <c r="J33" s="199"/>
      <c r="K33" s="200">
        <f>IF(AND(COUNTBLANK(G33:G33)=0,COUNTBLANK(I33:I33)=0),I33,-0.000001)</f>
        <v>-9.9999999999999995E-7</v>
      </c>
      <c r="L33" s="226">
        <f t="shared" ref="L33" si="7">IF(COUNTBLANK(H33:K33)=0,AVERAGE(H33:K33),-0.000001)</f>
        <v>-9.9999999999999995E-7</v>
      </c>
      <c r="M33" s="100">
        <f t="shared" si="1"/>
        <v>0</v>
      </c>
      <c r="N33" s="109">
        <f>SUM(M31:M34)</f>
        <v>0</v>
      </c>
      <c r="O33" s="108">
        <f>IF(COUNTIF(L31:L34,"&gt;=0"),ROUND(AVERAGEIF(L31:L34,"&gt;=0"),3),0)</f>
        <v>0</v>
      </c>
    </row>
    <row r="34" spans="1:15" ht="16" thickBot="1" x14ac:dyDescent="0.4">
      <c r="A34" s="107">
        <f t="shared" si="0"/>
        <v>1</v>
      </c>
      <c r="B34" s="104" t="s">
        <v>134</v>
      </c>
      <c r="C34" s="104">
        <v>4</v>
      </c>
      <c r="D34" s="209"/>
      <c r="E34" s="210"/>
      <c r="F34" s="211"/>
      <c r="G34" s="103" t="str">
        <f>IF($G$9&lt;&gt;"",$G$9,"")</f>
        <v/>
      </c>
      <c r="H34" s="213"/>
      <c r="I34" s="213"/>
      <c r="J34" s="213"/>
      <c r="K34" s="102"/>
      <c r="L34" s="101"/>
      <c r="M34" s="100">
        <f t="shared" si="1"/>
        <v>0</v>
      </c>
      <c r="N34" s="99">
        <f>SUM(M31:M34)</f>
        <v>0</v>
      </c>
      <c r="O34" s="98">
        <f>IF(COUNTIF(L31:L34,"&gt;=0"),ROUND(AVERAGEIF(L31:L34,"&gt;=0"),3),0)</f>
        <v>0</v>
      </c>
    </row>
    <row r="35" spans="1:15" ht="16" thickBot="1" x14ac:dyDescent="0.4">
      <c r="A35" s="111">
        <f t="shared" si="0"/>
        <v>1</v>
      </c>
      <c r="B35" s="117" t="s">
        <v>134</v>
      </c>
      <c r="C35" s="117">
        <v>1</v>
      </c>
      <c r="D35" s="201"/>
      <c r="E35" s="202"/>
      <c r="F35" s="203"/>
      <c r="G35" s="116" t="str">
        <f>IF($G$6&lt;&gt;"",$G$6,"")</f>
        <v/>
      </c>
      <c r="H35" s="212"/>
      <c r="I35" s="212"/>
      <c r="J35" s="212"/>
      <c r="K35" s="115"/>
      <c r="L35" s="114">
        <f>IF(COUNTBLANK(H35:K35)=0,AVERAGE(H35:K35),-0.000001)</f>
        <v>-9.9999999999999995E-7</v>
      </c>
      <c r="M35" s="100">
        <f t="shared" si="1"/>
        <v>0</v>
      </c>
      <c r="N35" s="100">
        <f>SUM(M35:M38)</f>
        <v>0</v>
      </c>
      <c r="O35" s="113">
        <f>IF(COUNTIF(L35:L38,"&gt;=0"),ROUND(AVERAGEIF(L35:L38,"&gt;=0"),3),0)</f>
        <v>0</v>
      </c>
    </row>
    <row r="36" spans="1:15" ht="16" thickBot="1" x14ac:dyDescent="0.4">
      <c r="A36" s="111">
        <f t="shared" si="0"/>
        <v>1</v>
      </c>
      <c r="B36" s="97" t="s">
        <v>134</v>
      </c>
      <c r="C36" s="97">
        <v>2</v>
      </c>
      <c r="D36" s="204"/>
      <c r="E36" s="205"/>
      <c r="F36" s="206"/>
      <c r="G36" s="104" t="str">
        <f>IF($G$7&lt;&gt;"",$G$7,"")</f>
        <v>Kür</v>
      </c>
      <c r="H36" s="199"/>
      <c r="I36" s="199"/>
      <c r="J36" s="199"/>
      <c r="K36" s="200">
        <f>IF(AND(COUNTBLANK(G36:G36)=0,COUNTBLANK(I36:I36)=0),I36,-0.000001)</f>
        <v>-9.9999999999999995E-7</v>
      </c>
      <c r="L36" s="226">
        <f>IF(COUNTBLANK(H36:K36)=0,AVERAGE(H36:K36),-0.000001)</f>
        <v>-9.9999999999999995E-7</v>
      </c>
      <c r="M36" s="100">
        <f t="shared" si="1"/>
        <v>0</v>
      </c>
      <c r="N36" s="109">
        <f>SUM(M35:M38)</f>
        <v>0</v>
      </c>
      <c r="O36" s="112">
        <f>IF(COUNTIF(L35:L38,"&gt;=0"),ROUND(AVERAGEIF(L35:L38,"&gt;=0"),3),0)</f>
        <v>0</v>
      </c>
    </row>
    <row r="37" spans="1:15" ht="16" thickBot="1" x14ac:dyDescent="0.4">
      <c r="A37" s="111">
        <f t="shared" si="0"/>
        <v>1</v>
      </c>
      <c r="B37" s="97" t="s">
        <v>134</v>
      </c>
      <c r="C37" s="97">
        <v>3</v>
      </c>
      <c r="E37" s="205"/>
      <c r="G37" s="110" t="str">
        <f>IF($G$8&lt;&gt;"",$G$8,"")</f>
        <v/>
      </c>
      <c r="H37" s="199"/>
      <c r="I37" s="199"/>
      <c r="J37" s="199"/>
      <c r="K37" s="200">
        <f>IF(AND(COUNTBLANK(G37:G37)=0,COUNTBLANK(I37:I37)=0),I37,-0.000001)</f>
        <v>-9.9999999999999995E-7</v>
      </c>
      <c r="L37" s="226">
        <f t="shared" ref="L37" si="8">IF(COUNTBLANK(H37:K37)=0,AVERAGE(H37:K37),-0.000001)</f>
        <v>-9.9999999999999995E-7</v>
      </c>
      <c r="M37" s="100">
        <f t="shared" si="1"/>
        <v>0</v>
      </c>
      <c r="N37" s="109">
        <f>SUM(M35:M38)</f>
        <v>0</v>
      </c>
      <c r="O37" s="108">
        <f>IF(COUNTIF(L35:L38,"&gt;=0"),ROUND(AVERAGEIF(L35:L38,"&gt;=0"),3),0)</f>
        <v>0</v>
      </c>
    </row>
    <row r="38" spans="1:15" ht="16" thickBot="1" x14ac:dyDescent="0.4">
      <c r="A38" s="107">
        <f t="shared" si="0"/>
        <v>1</v>
      </c>
      <c r="B38" s="104" t="s">
        <v>134</v>
      </c>
      <c r="C38" s="104">
        <v>4</v>
      </c>
      <c r="D38" s="209"/>
      <c r="E38" s="210"/>
      <c r="F38" s="211"/>
      <c r="G38" s="103" t="str">
        <f>IF($G$9&lt;&gt;"",$G$9,"")</f>
        <v/>
      </c>
      <c r="H38" s="213"/>
      <c r="I38" s="213"/>
      <c r="J38" s="213"/>
      <c r="K38" s="102"/>
      <c r="L38" s="101"/>
      <c r="M38" s="100">
        <f t="shared" si="1"/>
        <v>0</v>
      </c>
      <c r="N38" s="99">
        <f>SUM(M35:M38)</f>
        <v>0</v>
      </c>
      <c r="O38" s="98">
        <f>IF(COUNTIF(L35:L38,"&gt;=0"),ROUND(AVERAGEIF(L35:L38,"&gt;=0"),3),0)</f>
        <v>0</v>
      </c>
    </row>
    <row r="39" spans="1:15" ht="16" thickBot="1" x14ac:dyDescent="0.4">
      <c r="A39" s="111">
        <f t="shared" si="0"/>
        <v>1</v>
      </c>
      <c r="B39" s="117" t="s">
        <v>134</v>
      </c>
      <c r="C39" s="117">
        <v>1</v>
      </c>
      <c r="D39" s="201"/>
      <c r="E39" s="202"/>
      <c r="F39" s="203"/>
      <c r="G39" s="116" t="str">
        <f>IF($G$6&lt;&gt;"",$G$6,"")</f>
        <v/>
      </c>
      <c r="H39" s="212"/>
      <c r="I39" s="212"/>
      <c r="J39" s="212"/>
      <c r="K39" s="115"/>
      <c r="L39" s="114">
        <f>IF(COUNTBLANK(H39:K39)=0,AVERAGE(H39:K39),-0.000001)</f>
        <v>-9.9999999999999995E-7</v>
      </c>
      <c r="M39" s="100">
        <f t="shared" si="1"/>
        <v>0</v>
      </c>
      <c r="N39" s="100">
        <f>SUM(M39:M42)</f>
        <v>0</v>
      </c>
      <c r="O39" s="113">
        <f>IF(COUNTIF(L39:L42,"&gt;=0"),ROUND(AVERAGEIF(L39:L42,"&gt;=0"),3),0)</f>
        <v>0</v>
      </c>
    </row>
    <row r="40" spans="1:15" ht="16" thickBot="1" x14ac:dyDescent="0.4">
      <c r="A40" s="111">
        <f t="shared" si="0"/>
        <v>1</v>
      </c>
      <c r="B40" s="97" t="s">
        <v>134</v>
      </c>
      <c r="C40" s="97">
        <v>2</v>
      </c>
      <c r="D40" s="204"/>
      <c r="E40" s="205"/>
      <c r="F40" s="206"/>
      <c r="G40" s="104" t="str">
        <f>IF($G$7&lt;&gt;"",$G$7,"")</f>
        <v>Kür</v>
      </c>
      <c r="H40" s="199"/>
      <c r="I40" s="199"/>
      <c r="J40" s="199"/>
      <c r="K40" s="200">
        <f>IF(AND(COUNTBLANK(G40:G40)=0,COUNTBLANK(I40:I40)=0),I40,-0.000001)</f>
        <v>-9.9999999999999995E-7</v>
      </c>
      <c r="L40" s="226">
        <f>IF(COUNTBLANK(H40:K40)=0,AVERAGE(H40:K40),-0.000001)</f>
        <v>-9.9999999999999995E-7</v>
      </c>
      <c r="M40" s="100">
        <f t="shared" si="1"/>
        <v>0</v>
      </c>
      <c r="N40" s="109">
        <f>SUM(M39:M42)</f>
        <v>0</v>
      </c>
      <c r="O40" s="112">
        <f>IF(COUNTIF(L39:L42,"&gt;=0"),ROUND(AVERAGEIF(L39:L42,"&gt;=0"),3),0)</f>
        <v>0</v>
      </c>
    </row>
    <row r="41" spans="1:15" ht="16" thickBot="1" x14ac:dyDescent="0.4">
      <c r="A41" s="111">
        <f t="shared" si="0"/>
        <v>1</v>
      </c>
      <c r="B41" s="97" t="s">
        <v>134</v>
      </c>
      <c r="C41" s="97">
        <v>3</v>
      </c>
      <c r="E41" s="205"/>
      <c r="G41" s="110" t="str">
        <f>IF($G$8&lt;&gt;"",$G$8,"")</f>
        <v/>
      </c>
      <c r="H41" s="199"/>
      <c r="I41" s="199"/>
      <c r="J41" s="199"/>
      <c r="K41" s="200">
        <f>IF(AND(COUNTBLANK(G41:G41)=0,COUNTBLANK(I41:I41)=0),I41,-0.000001)</f>
        <v>-9.9999999999999995E-7</v>
      </c>
      <c r="L41" s="226">
        <f t="shared" ref="L41" si="9">IF(COUNTBLANK(H41:K41)=0,AVERAGE(H41:K41),-0.000001)</f>
        <v>-9.9999999999999995E-7</v>
      </c>
      <c r="M41" s="100">
        <f t="shared" si="1"/>
        <v>0</v>
      </c>
      <c r="N41" s="109">
        <f>SUM(M39:M42)</f>
        <v>0</v>
      </c>
      <c r="O41" s="108">
        <f>IF(COUNTIF(L39:L42,"&gt;=0"),ROUND(AVERAGEIF(L39:L42,"&gt;=0"),3),0)</f>
        <v>0</v>
      </c>
    </row>
    <row r="42" spans="1:15" ht="16" thickBot="1" x14ac:dyDescent="0.4">
      <c r="A42" s="107">
        <f t="shared" si="0"/>
        <v>1</v>
      </c>
      <c r="B42" s="104" t="s">
        <v>134</v>
      </c>
      <c r="C42" s="104">
        <v>4</v>
      </c>
      <c r="D42" s="209"/>
      <c r="E42" s="210"/>
      <c r="F42" s="211"/>
      <c r="G42" s="103" t="str">
        <f>IF($G$9&lt;&gt;"",$G$9,"")</f>
        <v/>
      </c>
      <c r="H42" s="213"/>
      <c r="I42" s="213"/>
      <c r="J42" s="213"/>
      <c r="K42" s="102"/>
      <c r="L42" s="101"/>
      <c r="M42" s="100">
        <f t="shared" si="1"/>
        <v>0</v>
      </c>
      <c r="N42" s="99">
        <f>SUM(M39:M42)</f>
        <v>0</v>
      </c>
      <c r="O42" s="98">
        <f>IF(COUNTIF(L39:L42,"&gt;=0"),ROUND(AVERAGEIF(L39:L42,"&gt;=0"),3),0)</f>
        <v>0</v>
      </c>
    </row>
    <row r="43" spans="1:15" ht="16" thickBot="1" x14ac:dyDescent="0.4">
      <c r="A43" s="111">
        <f t="shared" si="0"/>
        <v>1</v>
      </c>
      <c r="B43" s="117" t="s">
        <v>134</v>
      </c>
      <c r="C43" s="117">
        <v>1</v>
      </c>
      <c r="D43" s="201"/>
      <c r="E43" s="202"/>
      <c r="F43" s="203"/>
      <c r="G43" s="116" t="str">
        <f>IF($G$6&lt;&gt;"",$G$6,"")</f>
        <v/>
      </c>
      <c r="H43" s="212"/>
      <c r="I43" s="212"/>
      <c r="J43" s="212"/>
      <c r="K43" s="115"/>
      <c r="L43" s="114">
        <f>IF(COUNTBLANK(H43:K43)=0,AVERAGE(H43:K43),-0.000001)</f>
        <v>-9.9999999999999995E-7</v>
      </c>
      <c r="M43" s="100">
        <f t="shared" si="1"/>
        <v>0</v>
      </c>
      <c r="N43" s="100">
        <f>SUM(M43:M46)</f>
        <v>0</v>
      </c>
      <c r="O43" s="113">
        <f>IF(COUNTIF(L43:L46,"&gt;=0"),ROUND(AVERAGEIF(L43:L46,"&gt;=0"),3),0)</f>
        <v>0</v>
      </c>
    </row>
    <row r="44" spans="1:15" ht="16" thickBot="1" x14ac:dyDescent="0.4">
      <c r="A44" s="111">
        <f t="shared" si="0"/>
        <v>1</v>
      </c>
      <c r="B44" s="97" t="s">
        <v>134</v>
      </c>
      <c r="C44" s="97">
        <v>2</v>
      </c>
      <c r="D44" s="204"/>
      <c r="E44" s="205"/>
      <c r="F44" s="206"/>
      <c r="G44" s="104" t="str">
        <f>IF($G$7&lt;&gt;"",$G$7,"")</f>
        <v>Kür</v>
      </c>
      <c r="H44" s="199"/>
      <c r="I44" s="199"/>
      <c r="J44" s="199"/>
      <c r="K44" s="200">
        <f>IF(AND(COUNTBLANK(G44:G44)=0,COUNTBLANK(I44:I44)=0),I44,-0.000001)</f>
        <v>-9.9999999999999995E-7</v>
      </c>
      <c r="L44" s="226">
        <f>IF(COUNTBLANK(H44:K44)=0,AVERAGE(H44:K44),-0.000001)</f>
        <v>-9.9999999999999995E-7</v>
      </c>
      <c r="M44" s="100">
        <f t="shared" si="1"/>
        <v>0</v>
      </c>
      <c r="N44" s="109">
        <f>SUM(M43:M46)</f>
        <v>0</v>
      </c>
      <c r="O44" s="112">
        <f>IF(COUNTIF(L43:L46,"&gt;=0"),ROUND(AVERAGEIF(L43:L46,"&gt;=0"),3),0)</f>
        <v>0</v>
      </c>
    </row>
    <row r="45" spans="1:15" ht="16" thickBot="1" x14ac:dyDescent="0.4">
      <c r="A45" s="111">
        <f t="shared" si="0"/>
        <v>1</v>
      </c>
      <c r="B45" s="97" t="s">
        <v>134</v>
      </c>
      <c r="C45" s="97">
        <v>3</v>
      </c>
      <c r="E45" s="205"/>
      <c r="G45" s="110" t="str">
        <f>IF($G$8&lt;&gt;"",$G$8,"")</f>
        <v/>
      </c>
      <c r="H45" s="199"/>
      <c r="I45" s="199"/>
      <c r="J45" s="199"/>
      <c r="K45" s="200">
        <f>IF(AND(COUNTBLANK(G45:G45)=0,COUNTBLANK(I45:I45)=0),I45,-0.000001)</f>
        <v>-9.9999999999999995E-7</v>
      </c>
      <c r="L45" s="226">
        <f t="shared" ref="L45" si="10">IF(COUNTBLANK(H45:K45)=0,AVERAGE(H45:K45),-0.000001)</f>
        <v>-9.9999999999999995E-7</v>
      </c>
      <c r="M45" s="100">
        <f t="shared" si="1"/>
        <v>0</v>
      </c>
      <c r="N45" s="109">
        <f>SUM(M43:M46)</f>
        <v>0</v>
      </c>
      <c r="O45" s="108">
        <f>IF(COUNTIF(L43:L46,"&gt;=0"),ROUND(AVERAGEIF(L43:L46,"&gt;=0"),3),0)</f>
        <v>0</v>
      </c>
    </row>
    <row r="46" spans="1:15" ht="16" thickBot="1" x14ac:dyDescent="0.4">
      <c r="A46" s="107">
        <f t="shared" si="0"/>
        <v>1</v>
      </c>
      <c r="B46" s="104" t="s">
        <v>134</v>
      </c>
      <c r="C46" s="104">
        <v>4</v>
      </c>
      <c r="D46" s="209"/>
      <c r="E46" s="210"/>
      <c r="F46" s="211"/>
      <c r="G46" s="103" t="str">
        <f>IF($G$9&lt;&gt;"",$G$9,"")</f>
        <v/>
      </c>
      <c r="H46" s="213"/>
      <c r="I46" s="213"/>
      <c r="J46" s="213"/>
      <c r="K46" s="102"/>
      <c r="L46" s="101"/>
      <c r="M46" s="100">
        <f t="shared" si="1"/>
        <v>0</v>
      </c>
      <c r="N46" s="99">
        <f>SUM(M43:M46)</f>
        <v>0</v>
      </c>
      <c r="O46" s="98">
        <f>IF(COUNTIF(L43:L46,"&gt;=0"),ROUND(AVERAGEIF(L43:L46,"&gt;=0"),3),0)</f>
        <v>0</v>
      </c>
    </row>
    <row r="47" spans="1:15" ht="16" thickBot="1" x14ac:dyDescent="0.4">
      <c r="A47" s="111">
        <f t="shared" si="0"/>
        <v>1</v>
      </c>
      <c r="B47" s="117" t="s">
        <v>134</v>
      </c>
      <c r="C47" s="117">
        <v>1</v>
      </c>
      <c r="D47" s="201"/>
      <c r="E47" s="202"/>
      <c r="F47" s="203"/>
      <c r="G47" s="116" t="str">
        <f>IF($G$6&lt;&gt;"",$G$6,"")</f>
        <v/>
      </c>
      <c r="H47" s="212"/>
      <c r="I47" s="212"/>
      <c r="J47" s="212"/>
      <c r="K47" s="115"/>
      <c r="L47" s="114">
        <f>IF(COUNTBLANK(H47:K47)=0,AVERAGE(H47:K47),-0.000001)</f>
        <v>-9.9999999999999995E-7</v>
      </c>
      <c r="M47" s="100">
        <f t="shared" si="1"/>
        <v>0</v>
      </c>
      <c r="N47" s="100">
        <f>SUM(M47:M50)</f>
        <v>0</v>
      </c>
      <c r="O47" s="113">
        <f>IF(COUNTIF(L47:L50,"&gt;=0"),ROUND(AVERAGEIF(L47:L50,"&gt;=0"),3),0)</f>
        <v>0</v>
      </c>
    </row>
    <row r="48" spans="1:15" ht="16" thickBot="1" x14ac:dyDescent="0.4">
      <c r="A48" s="111">
        <f t="shared" si="0"/>
        <v>1</v>
      </c>
      <c r="B48" s="97" t="s">
        <v>134</v>
      </c>
      <c r="C48" s="97">
        <v>2</v>
      </c>
      <c r="D48" s="204"/>
      <c r="E48" s="205"/>
      <c r="F48" s="206"/>
      <c r="G48" s="104" t="str">
        <f>IF($G$7&lt;&gt;"",$G$7,"")</f>
        <v>Kür</v>
      </c>
      <c r="H48" s="199"/>
      <c r="I48" s="199"/>
      <c r="J48" s="199"/>
      <c r="K48" s="200">
        <f>IF(AND(COUNTBLANK(G48:G48)=0,COUNTBLANK(I48:I48)=0),I48,-0.000001)</f>
        <v>-9.9999999999999995E-7</v>
      </c>
      <c r="L48" s="226">
        <f>IF(COUNTBLANK(H48:K48)=0,AVERAGE(H48:K48),-0.000001)</f>
        <v>-9.9999999999999995E-7</v>
      </c>
      <c r="M48" s="100">
        <f t="shared" si="1"/>
        <v>0</v>
      </c>
      <c r="N48" s="109">
        <f>SUM(M47:M50)</f>
        <v>0</v>
      </c>
      <c r="O48" s="112">
        <f>IF(COUNTIF(L47:L50,"&gt;=0"),ROUND(AVERAGEIF(L47:L50,"&gt;=0"),3),0)</f>
        <v>0</v>
      </c>
    </row>
    <row r="49" spans="1:15" ht="16" thickBot="1" x14ac:dyDescent="0.4">
      <c r="A49" s="111">
        <f t="shared" si="0"/>
        <v>1</v>
      </c>
      <c r="B49" s="97" t="s">
        <v>134</v>
      </c>
      <c r="C49" s="97">
        <v>3</v>
      </c>
      <c r="E49" s="205"/>
      <c r="G49" s="110" t="str">
        <f>IF($G$8&lt;&gt;"",$G$8,"")</f>
        <v/>
      </c>
      <c r="H49" s="199"/>
      <c r="I49" s="199"/>
      <c r="J49" s="199"/>
      <c r="K49" s="200">
        <f>IF(AND(COUNTBLANK(G49:G49)=0,COUNTBLANK(I49:I49)=0),I49,-0.000001)</f>
        <v>-9.9999999999999995E-7</v>
      </c>
      <c r="L49" s="226">
        <f t="shared" ref="L49" si="11">IF(COUNTBLANK(H49:K49)=0,AVERAGE(H49:K49),-0.000001)</f>
        <v>-9.9999999999999995E-7</v>
      </c>
      <c r="M49" s="100">
        <f t="shared" si="1"/>
        <v>0</v>
      </c>
      <c r="N49" s="109">
        <f>SUM(M47:M50)</f>
        <v>0</v>
      </c>
      <c r="O49" s="108">
        <f>IF(COUNTIF(L47:L50,"&gt;=0"),ROUND(AVERAGEIF(L47:L50,"&gt;=0"),3),0)</f>
        <v>0</v>
      </c>
    </row>
    <row r="50" spans="1:15" ht="16" thickBot="1" x14ac:dyDescent="0.4">
      <c r="A50" s="107">
        <f t="shared" si="0"/>
        <v>1</v>
      </c>
      <c r="B50" s="104" t="s">
        <v>134</v>
      </c>
      <c r="C50" s="104">
        <v>4</v>
      </c>
      <c r="D50" s="209"/>
      <c r="E50" s="210"/>
      <c r="F50" s="211"/>
      <c r="G50" s="103" t="str">
        <f>IF($G$9&lt;&gt;"",$G$9,"")</f>
        <v/>
      </c>
      <c r="H50" s="213"/>
      <c r="I50" s="213"/>
      <c r="J50" s="213"/>
      <c r="K50" s="102"/>
      <c r="L50" s="101"/>
      <c r="M50" s="100">
        <f t="shared" si="1"/>
        <v>0</v>
      </c>
      <c r="N50" s="99">
        <f>SUM(M47:M50)</f>
        <v>0</v>
      </c>
      <c r="O50" s="98">
        <f>IF(COUNTIF(L47:L50,"&gt;=0"),ROUND(AVERAGEIF(L47:L50,"&gt;=0"),3),0)</f>
        <v>0</v>
      </c>
    </row>
    <row r="51" spans="1:15" ht="16" thickBot="1" x14ac:dyDescent="0.4">
      <c r="A51" s="111">
        <f t="shared" si="0"/>
        <v>1</v>
      </c>
      <c r="B51" s="117" t="s">
        <v>134</v>
      </c>
      <c r="C51" s="117">
        <v>1</v>
      </c>
      <c r="D51" s="201"/>
      <c r="E51" s="202"/>
      <c r="F51" s="203"/>
      <c r="G51" s="116" t="str">
        <f>IF($G$6&lt;&gt;"",$G$6,"")</f>
        <v/>
      </c>
      <c r="H51" s="212"/>
      <c r="I51" s="212"/>
      <c r="J51" s="212"/>
      <c r="K51" s="115"/>
      <c r="L51" s="114">
        <f>IF(COUNTBLANK(H51:K51)=0,AVERAGE(H51:K51),-0.000001)</f>
        <v>-9.9999999999999995E-7</v>
      </c>
      <c r="M51" s="100">
        <f t="shared" si="1"/>
        <v>0</v>
      </c>
      <c r="N51" s="100">
        <f>SUM(M51:M54)</f>
        <v>0</v>
      </c>
      <c r="O51" s="113">
        <f>IF(COUNTIF(L51:L54,"&gt;=0"),ROUND(AVERAGEIF(L51:L54,"&gt;=0"),3),0)</f>
        <v>0</v>
      </c>
    </row>
    <row r="52" spans="1:15" ht="16" thickBot="1" x14ac:dyDescent="0.4">
      <c r="A52" s="111">
        <f t="shared" si="0"/>
        <v>1</v>
      </c>
      <c r="B52" s="97" t="s">
        <v>134</v>
      </c>
      <c r="C52" s="97">
        <v>2</v>
      </c>
      <c r="D52" s="204"/>
      <c r="E52" s="205"/>
      <c r="F52" s="206"/>
      <c r="G52" s="104" t="str">
        <f>IF($G$7&lt;&gt;"",$G$7,"")</f>
        <v>Kür</v>
      </c>
      <c r="H52" s="199"/>
      <c r="I52" s="199"/>
      <c r="J52" s="199"/>
      <c r="K52" s="200">
        <f>IF(AND(COUNTBLANK(G52:G52)=0,COUNTBLANK(I52:I52)=0),I52,-0.000001)</f>
        <v>-9.9999999999999995E-7</v>
      </c>
      <c r="L52" s="226">
        <f>IF(COUNTBLANK(H52:K52)=0,AVERAGE(H52:K52),-0.000001)</f>
        <v>-9.9999999999999995E-7</v>
      </c>
      <c r="M52" s="100">
        <f t="shared" si="1"/>
        <v>0</v>
      </c>
      <c r="N52" s="109">
        <f>SUM(M51:M54)</f>
        <v>0</v>
      </c>
      <c r="O52" s="112">
        <f>IF(COUNTIF(L51:L54,"&gt;=0"),ROUND(AVERAGEIF(L51:L54,"&gt;=0"),3),0)</f>
        <v>0</v>
      </c>
    </row>
    <row r="53" spans="1:15" ht="16" thickBot="1" x14ac:dyDescent="0.4">
      <c r="A53" s="111">
        <f t="shared" si="0"/>
        <v>1</v>
      </c>
      <c r="B53" s="97" t="s">
        <v>134</v>
      </c>
      <c r="C53" s="97">
        <v>3</v>
      </c>
      <c r="E53" s="205"/>
      <c r="G53" s="110" t="str">
        <f>IF($G$8&lt;&gt;"",$G$8,"")</f>
        <v/>
      </c>
      <c r="H53" s="199"/>
      <c r="I53" s="199"/>
      <c r="J53" s="199"/>
      <c r="K53" s="200">
        <f>IF(AND(COUNTBLANK(G53:G53)=0,COUNTBLANK(I53:I53)=0),I53,-0.000001)</f>
        <v>-9.9999999999999995E-7</v>
      </c>
      <c r="L53" s="226">
        <f t="shared" ref="L53" si="12">IF(COUNTBLANK(H53:K53)=0,AVERAGE(H53:K53),-0.000001)</f>
        <v>-9.9999999999999995E-7</v>
      </c>
      <c r="M53" s="100">
        <f t="shared" si="1"/>
        <v>0</v>
      </c>
      <c r="N53" s="109">
        <f>SUM(M51:M54)</f>
        <v>0</v>
      </c>
      <c r="O53" s="108">
        <f>IF(COUNTIF(L51:L54,"&gt;=0"),ROUND(AVERAGEIF(L51:L54,"&gt;=0"),3),0)</f>
        <v>0</v>
      </c>
    </row>
    <row r="54" spans="1:15" ht="16" thickBot="1" x14ac:dyDescent="0.4">
      <c r="A54" s="107">
        <f t="shared" si="0"/>
        <v>1</v>
      </c>
      <c r="B54" s="104" t="s">
        <v>134</v>
      </c>
      <c r="C54" s="104">
        <v>4</v>
      </c>
      <c r="D54" s="209"/>
      <c r="E54" s="210"/>
      <c r="F54" s="211"/>
      <c r="G54" s="103" t="str">
        <f>IF($G$9&lt;&gt;"",$G$9,"")</f>
        <v/>
      </c>
      <c r="H54" s="213"/>
      <c r="I54" s="213"/>
      <c r="J54" s="213"/>
      <c r="K54" s="102"/>
      <c r="L54" s="101"/>
      <c r="M54" s="100">
        <f t="shared" si="1"/>
        <v>0</v>
      </c>
      <c r="N54" s="99">
        <f>SUM(M51:M54)</f>
        <v>0</v>
      </c>
      <c r="O54" s="98">
        <f>IF(COUNTIF(L51:L54,"&gt;=0"),ROUND(AVERAGEIF(L51:L54,"&gt;=0"),3),0)</f>
        <v>0</v>
      </c>
    </row>
  </sheetData>
  <sheetProtection insertRows="0" deleteRows="0"/>
  <conditionalFormatting sqref="H11:J54">
    <cfRule type="expression" priority="2" stopIfTrue="1">
      <formula>COUNTBLANK($G11)=1</formula>
    </cfRule>
    <cfRule type="containsBlanks" dxfId="56" priority="3">
      <formula>LEN(TRIM(H11))=0</formula>
    </cfRule>
  </conditionalFormatting>
  <conditionalFormatting sqref="K11">
    <cfRule type="expression" dxfId="55" priority="169">
      <formula>COUNTBLANK(G11:G11)=0</formula>
    </cfRule>
  </conditionalFormatting>
  <conditionalFormatting sqref="K12:K13">
    <cfRule type="expression" dxfId="54" priority="37">
      <formula>COUNTBLANK($G12)=0</formula>
    </cfRule>
  </conditionalFormatting>
  <conditionalFormatting sqref="K14:K15">
    <cfRule type="expression" dxfId="53" priority="157">
      <formula>COUNTBLANK(G14:G14)=0</formula>
    </cfRule>
  </conditionalFormatting>
  <conditionalFormatting sqref="K16:K17">
    <cfRule type="expression" dxfId="52" priority="28">
      <formula>COUNTBLANK($G16)=0</formula>
    </cfRule>
  </conditionalFormatting>
  <conditionalFormatting sqref="K18:K19">
    <cfRule type="expression" dxfId="51" priority="145">
      <formula>COUNTBLANK(G18:G18)=0</formula>
    </cfRule>
  </conditionalFormatting>
  <conditionalFormatting sqref="K20:K21">
    <cfRule type="expression" dxfId="50" priority="25">
      <formula>COUNTBLANK($G20)=0</formula>
    </cfRule>
  </conditionalFormatting>
  <conditionalFormatting sqref="K22:K23">
    <cfRule type="expression" dxfId="49" priority="133">
      <formula>COUNTBLANK(G22:G22)=0</formula>
    </cfRule>
  </conditionalFormatting>
  <conditionalFormatting sqref="K24:K25">
    <cfRule type="expression" dxfId="48" priority="22">
      <formula>COUNTBLANK($G24)=0</formula>
    </cfRule>
  </conditionalFormatting>
  <conditionalFormatting sqref="K26:K27">
    <cfRule type="expression" dxfId="47" priority="121">
      <formula>COUNTBLANK(G26:G26)=0</formula>
    </cfRule>
  </conditionalFormatting>
  <conditionalFormatting sqref="K28:K29">
    <cfRule type="expression" dxfId="46" priority="19">
      <formula>COUNTBLANK($G28)=0</formula>
    </cfRule>
  </conditionalFormatting>
  <conditionalFormatting sqref="K30:K31">
    <cfRule type="expression" dxfId="45" priority="109">
      <formula>COUNTBLANK(G30:G30)=0</formula>
    </cfRule>
  </conditionalFormatting>
  <conditionalFormatting sqref="K32:K33">
    <cfRule type="expression" dxfId="44" priority="16">
      <formula>COUNTBLANK($G32)=0</formula>
    </cfRule>
  </conditionalFormatting>
  <conditionalFormatting sqref="K34:K35">
    <cfRule type="expression" dxfId="43" priority="97">
      <formula>COUNTBLANK(G34:G34)=0</formula>
    </cfRule>
  </conditionalFormatting>
  <conditionalFormatting sqref="K36:K37">
    <cfRule type="expression" dxfId="42" priority="13">
      <formula>COUNTBLANK($G36)=0</formula>
    </cfRule>
  </conditionalFormatting>
  <conditionalFormatting sqref="K38:K39">
    <cfRule type="expression" dxfId="41" priority="85">
      <formula>COUNTBLANK(G38:G38)=0</formula>
    </cfRule>
  </conditionalFormatting>
  <conditionalFormatting sqref="K40:K41">
    <cfRule type="expression" dxfId="40" priority="10">
      <formula>COUNTBLANK($G40)=0</formula>
    </cfRule>
  </conditionalFormatting>
  <conditionalFormatting sqref="K42:K43">
    <cfRule type="expression" dxfId="39" priority="73">
      <formula>COUNTBLANK(G42:G42)=0</formula>
    </cfRule>
  </conditionalFormatting>
  <conditionalFormatting sqref="K44:K45">
    <cfRule type="expression" dxfId="38" priority="7">
      <formula>COUNTBLANK($G44)=0</formula>
    </cfRule>
  </conditionalFormatting>
  <conditionalFormatting sqref="K46:K47">
    <cfRule type="expression" dxfId="37" priority="61">
      <formula>COUNTBLANK(G46:G46)=0</formula>
    </cfRule>
  </conditionalFormatting>
  <conditionalFormatting sqref="K48:K49">
    <cfRule type="expression" dxfId="36" priority="4">
      <formula>COUNTBLANK($G48)=0</formula>
    </cfRule>
  </conditionalFormatting>
  <conditionalFormatting sqref="K50:K51">
    <cfRule type="expression" dxfId="35" priority="49">
      <formula>COUNTBLANK(G50:G50)=0</formula>
    </cfRule>
  </conditionalFormatting>
  <conditionalFormatting sqref="K52:K53">
    <cfRule type="expression" dxfId="34" priority="1">
      <formula>COUNTBLANK($G52)=0</formula>
    </cfRule>
  </conditionalFormatting>
  <conditionalFormatting sqref="K54">
    <cfRule type="expression" dxfId="33" priority="46">
      <formula>COUNTBLANK(G54:G54)=0</formula>
    </cfRule>
  </conditionalFormatting>
  <dataValidations count="2">
    <dataValidation type="decimal" allowBlank="1" showInputMessage="1" showErrorMessage="1" sqref="O12:O14 O48:O50 O44:O46 O16:O18 O20:O22 O24:O26 O28:O30 O32:O34 O36:O38 O40:O42 O52:O54" xr:uid="{00000000-0002-0000-0700-000000000000}">
      <formula1>0</formula1>
      <formula2>10</formula2>
    </dataValidation>
    <dataValidation type="decimal" allowBlank="1" showInputMessage="1" showErrorMessage="1" errorTitle="Illegal input value" error="Please enter a value between 0 and 10" sqref="H11:N54" xr:uid="{00000000-0002-0000-0700-000001000000}">
      <formula1>-0.000001</formula1>
      <formula2>10</formula2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Header>&amp;C&amp;"-,Fet"&amp;22Pas-de-deux&amp;RVer.2019-06-01</oddHeader>
    <oddFooter xml:space="preserve">&amp;LKür
A: 
B: 
C: </oddFooter>
  </headerFooter>
  <ignoredErrors>
    <ignoredError sqref="G8:H8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54"/>
  <sheetViews>
    <sheetView view="pageLayout" zoomScale="70" zoomScaleNormal="100" zoomScalePageLayoutView="70" workbookViewId="0">
      <selection activeCell="G8" sqref="G8"/>
    </sheetView>
  </sheetViews>
  <sheetFormatPr defaultColWidth="11.453125" defaultRowHeight="15.5" x14ac:dyDescent="0.35"/>
  <cols>
    <col min="1" max="1" width="11.453125" style="208" customWidth="1"/>
    <col min="2" max="3" width="11.453125" style="208" hidden="1" customWidth="1"/>
    <col min="4" max="4" width="27.54296875" style="207" customWidth="1"/>
    <col min="5" max="5" width="7.1796875" style="208" customWidth="1"/>
    <col min="6" max="6" width="28.26953125" style="208" customWidth="1"/>
    <col min="7" max="12" width="11.453125" style="208" customWidth="1"/>
    <col min="13" max="14" width="11.453125" style="208" hidden="1" customWidth="1"/>
    <col min="15" max="15" width="36.81640625" style="208" customWidth="1"/>
    <col min="16" max="87" width="11.453125" style="97" customWidth="1"/>
    <col min="88" max="16384" width="11.453125" style="97"/>
  </cols>
  <sheetData>
    <row r="1" spans="1:15" x14ac:dyDescent="0.35">
      <c r="A1" s="215" t="s">
        <v>121</v>
      </c>
      <c r="B1" s="559"/>
      <c r="C1" s="559"/>
      <c r="D1" s="216"/>
    </row>
    <row r="2" spans="1:15" x14ac:dyDescent="0.35">
      <c r="A2" s="215" t="s">
        <v>122</v>
      </c>
      <c r="B2" s="560"/>
      <c r="C2" s="560"/>
      <c r="D2" s="216"/>
    </row>
    <row r="3" spans="1:15" x14ac:dyDescent="0.35">
      <c r="A3" s="215" t="s">
        <v>123</v>
      </c>
      <c r="B3" s="559"/>
      <c r="C3" s="559"/>
      <c r="D3" s="216"/>
    </row>
    <row r="4" spans="1:15" ht="16" thickBot="1" x14ac:dyDescent="0.4"/>
    <row r="5" spans="1:15" x14ac:dyDescent="0.35">
      <c r="A5" s="155"/>
      <c r="B5" s="154"/>
      <c r="C5" s="154"/>
      <c r="D5" s="153"/>
      <c r="E5" s="152"/>
      <c r="F5" s="151"/>
      <c r="G5" s="149"/>
      <c r="H5" s="150" t="s">
        <v>124</v>
      </c>
      <c r="I5" s="149" t="s">
        <v>125</v>
      </c>
      <c r="J5" s="149" t="s">
        <v>126</v>
      </c>
      <c r="K5" s="149" t="s">
        <v>127</v>
      </c>
      <c r="L5" s="148"/>
      <c r="M5" s="147"/>
      <c r="N5" s="147"/>
      <c r="O5" s="146"/>
    </row>
    <row r="6" spans="1:15" x14ac:dyDescent="0.35">
      <c r="A6" s="145" t="s">
        <v>128</v>
      </c>
      <c r="B6" s="138"/>
      <c r="C6" s="138"/>
      <c r="D6" s="138" t="s">
        <v>129</v>
      </c>
      <c r="E6" s="144"/>
      <c r="F6" s="141" t="s">
        <v>130</v>
      </c>
      <c r="G6" s="143"/>
      <c r="H6" s="135"/>
      <c r="I6" s="135"/>
      <c r="J6" s="135"/>
      <c r="K6" s="135"/>
      <c r="L6" s="134" t="s">
        <v>131</v>
      </c>
      <c r="M6" s="133"/>
      <c r="N6" s="133"/>
      <c r="O6" s="132"/>
    </row>
    <row r="7" spans="1:15" x14ac:dyDescent="0.35">
      <c r="A7" s="140"/>
      <c r="B7" s="139"/>
      <c r="C7" s="139"/>
      <c r="D7" s="142" t="s">
        <v>132</v>
      </c>
      <c r="E7" s="137"/>
      <c r="F7" s="141" t="s">
        <v>78</v>
      </c>
      <c r="G7" s="179" t="s">
        <v>96</v>
      </c>
      <c r="H7" s="179" t="s">
        <v>78</v>
      </c>
      <c r="I7" s="179" t="s">
        <v>83</v>
      </c>
      <c r="J7" s="179" t="s">
        <v>84</v>
      </c>
      <c r="K7" s="179" t="s">
        <v>83</v>
      </c>
      <c r="L7" s="134" t="s">
        <v>133</v>
      </c>
      <c r="M7" s="133"/>
      <c r="N7" s="133"/>
      <c r="O7" s="132" t="s">
        <v>131</v>
      </c>
    </row>
    <row r="8" spans="1:15" x14ac:dyDescent="0.35">
      <c r="A8" s="140"/>
      <c r="B8" s="139"/>
      <c r="C8" s="139"/>
      <c r="D8" s="138"/>
      <c r="E8" s="137"/>
      <c r="F8" s="136"/>
      <c r="G8" s="188" t="str">
        <f>IF(Antal_tävlingsdagar=2,"Kür","")</f>
        <v/>
      </c>
      <c r="H8" s="188" t="str">
        <f>IF(Antal_tävlingsdagar=2,"Häst","")</f>
        <v/>
      </c>
      <c r="I8" s="188" t="str">
        <f>IF(Antal_tävlingsdagar=2,"Tekniskt","")</f>
        <v/>
      </c>
      <c r="J8" s="188" t="str">
        <f>IF(Antal_tävlingsdagar=2,"Artistiskt","")</f>
        <v/>
      </c>
      <c r="K8" s="188" t="str">
        <f>IF(Antal_tävlingsdagar=2,"Tekniskt","")</f>
        <v/>
      </c>
      <c r="L8" s="134"/>
      <c r="M8" s="133"/>
      <c r="N8" s="133"/>
      <c r="O8" s="132"/>
    </row>
    <row r="9" spans="1:15" ht="16" thickBot="1" x14ac:dyDescent="0.4">
      <c r="A9" s="131"/>
      <c r="B9" s="130"/>
      <c r="C9" s="130"/>
      <c r="D9" s="129"/>
      <c r="E9" s="128"/>
      <c r="F9" s="127"/>
      <c r="G9" s="126"/>
      <c r="H9" s="126"/>
      <c r="I9" s="126"/>
      <c r="J9" s="126"/>
      <c r="K9" s="126"/>
      <c r="L9" s="125"/>
      <c r="M9" s="124"/>
      <c r="N9" s="124"/>
      <c r="O9" s="123"/>
    </row>
    <row r="10" spans="1:15" ht="16" thickBot="1" x14ac:dyDescent="0.4">
      <c r="A10" s="122"/>
      <c r="B10" s="121"/>
      <c r="C10" s="121"/>
      <c r="D10" s="106"/>
      <c r="E10" s="105"/>
      <c r="F10" s="120"/>
      <c r="G10" s="104"/>
      <c r="H10" s="104"/>
      <c r="I10" s="104"/>
      <c r="J10" s="104"/>
      <c r="K10" s="104"/>
      <c r="L10" s="119"/>
      <c r="M10" s="119"/>
      <c r="N10" s="119"/>
      <c r="O10" s="118"/>
    </row>
    <row r="11" spans="1:15" ht="16" thickBot="1" x14ac:dyDescent="0.4">
      <c r="A11" s="111">
        <f t="shared" ref="A11:A54" si="0">_xlfn.FLOOR.MATH(RANK(N11,$N$11:$N$129)/4+1+SUMPRODUCT(-(-($N$11:$N$129=N11)),-(-(O11&lt;$O$11:$O$129)))/4)</f>
        <v>1</v>
      </c>
      <c r="B11" s="117" t="s">
        <v>134</v>
      </c>
      <c r="C11" s="117">
        <v>1</v>
      </c>
      <c r="D11" s="201"/>
      <c r="E11" s="202"/>
      <c r="F11" s="203"/>
      <c r="G11" s="116" t="str">
        <f>IF($G$6&lt;&gt;"",$G$6,"")</f>
        <v/>
      </c>
      <c r="H11" s="212"/>
      <c r="I11" s="212"/>
      <c r="J11" s="212"/>
      <c r="K11" s="212"/>
      <c r="L11" s="114">
        <f t="shared" ref="L11:L54" si="1">IF(COUNTBLANK(H11:K11)=0,AVERAGE(H11:K11),-0.000001)</f>
        <v>-9.9999999999999995E-7</v>
      </c>
      <c r="M11" s="100">
        <f t="shared" ref="M11:M54" si="2">IF(COUNTBLANK(H11:K11)=0,1,0)</f>
        <v>0</v>
      </c>
      <c r="N11" s="100">
        <f>SUM(M11:M14)</f>
        <v>0</v>
      </c>
      <c r="O11" s="113">
        <f>IF(COUNTIF(L11:L14,"&gt;=0"),ROUND(AVERAGEIF(L11:L14,"&gt;=0"),3),0)</f>
        <v>0</v>
      </c>
    </row>
    <row r="12" spans="1:15" ht="16" thickBot="1" x14ac:dyDescent="0.4">
      <c r="A12" s="111">
        <f t="shared" si="0"/>
        <v>1</v>
      </c>
      <c r="B12" s="97" t="s">
        <v>134</v>
      </c>
      <c r="C12" s="97">
        <v>2</v>
      </c>
      <c r="D12" s="204"/>
      <c r="E12" s="205"/>
      <c r="F12" s="206"/>
      <c r="G12" s="104" t="str">
        <f>IF($G$7&lt;&gt;"",$G$7,"")</f>
        <v>Kür</v>
      </c>
      <c r="H12" s="217"/>
      <c r="I12" s="217"/>
      <c r="J12" s="217"/>
      <c r="K12" s="217"/>
      <c r="L12" s="226">
        <f t="shared" si="1"/>
        <v>-9.9999999999999995E-7</v>
      </c>
      <c r="M12" s="100">
        <f t="shared" si="2"/>
        <v>0</v>
      </c>
      <c r="N12" s="109">
        <f>SUM(M11:M14)</f>
        <v>0</v>
      </c>
      <c r="O12" s="112">
        <f>IF(COUNTIF(L11:L14,"&gt;=0"),ROUND(AVERAGEIF(L11:L14,"&gt;=0"),3),0)</f>
        <v>0</v>
      </c>
    </row>
    <row r="13" spans="1:15" ht="16" thickBot="1" x14ac:dyDescent="0.4">
      <c r="A13" s="111">
        <f t="shared" si="0"/>
        <v>1</v>
      </c>
      <c r="B13" s="97" t="s">
        <v>134</v>
      </c>
      <c r="C13" s="97">
        <v>3</v>
      </c>
      <c r="E13" s="205"/>
      <c r="G13" s="110" t="str">
        <f>IF($G$8&lt;&gt;"",$G$8,"")</f>
        <v/>
      </c>
      <c r="H13" s="217"/>
      <c r="I13" s="217"/>
      <c r="J13" s="217"/>
      <c r="K13" s="217"/>
      <c r="L13" s="226">
        <f t="shared" si="1"/>
        <v>-9.9999999999999995E-7</v>
      </c>
      <c r="M13" s="100">
        <f t="shared" si="2"/>
        <v>0</v>
      </c>
      <c r="N13" s="109">
        <f>SUM(M11:M14)</f>
        <v>0</v>
      </c>
      <c r="O13" s="108">
        <f>IF(COUNTIF(L11:L14,"&gt;=0"),ROUND(AVERAGEIF(L11:L14,"&gt;=0"),3),0)</f>
        <v>0</v>
      </c>
    </row>
    <row r="14" spans="1:15" ht="16" thickBot="1" x14ac:dyDescent="0.4">
      <c r="A14" s="107">
        <f t="shared" si="0"/>
        <v>1</v>
      </c>
      <c r="B14" s="104" t="s">
        <v>134</v>
      </c>
      <c r="C14" s="104">
        <v>4</v>
      </c>
      <c r="D14" s="209"/>
      <c r="E14" s="210"/>
      <c r="F14" s="211"/>
      <c r="G14" s="103" t="str">
        <f>IF($G$9&lt;&gt;"",$G$9,"")</f>
        <v/>
      </c>
      <c r="H14" s="213"/>
      <c r="I14" s="213"/>
      <c r="J14" s="213"/>
      <c r="K14" s="218"/>
      <c r="L14" s="101">
        <f t="shared" si="1"/>
        <v>-9.9999999999999995E-7</v>
      </c>
      <c r="M14" s="100">
        <f t="shared" si="2"/>
        <v>0</v>
      </c>
      <c r="N14" s="99">
        <f>SUM(M11:M14)</f>
        <v>0</v>
      </c>
      <c r="O14" s="98">
        <f>IF(COUNTIF(L11:L14,"&gt;=0"),ROUND(AVERAGEIF(L11:L14,"&gt;=0"),3),0)</f>
        <v>0</v>
      </c>
    </row>
    <row r="15" spans="1:15" ht="16" thickBot="1" x14ac:dyDescent="0.4">
      <c r="A15" s="111">
        <f t="shared" si="0"/>
        <v>1</v>
      </c>
      <c r="B15" s="117" t="s">
        <v>134</v>
      </c>
      <c r="C15" s="117">
        <v>1</v>
      </c>
      <c r="D15" s="201"/>
      <c r="E15" s="202"/>
      <c r="F15" s="203"/>
      <c r="G15" s="116" t="str">
        <f>IF($G$6&lt;&gt;"",$G$6,"")</f>
        <v/>
      </c>
      <c r="H15" s="212"/>
      <c r="I15" s="212"/>
      <c r="J15" s="212"/>
      <c r="K15" s="212"/>
      <c r="L15" s="114">
        <f t="shared" si="1"/>
        <v>-9.9999999999999995E-7</v>
      </c>
      <c r="M15" s="100">
        <f t="shared" si="2"/>
        <v>0</v>
      </c>
      <c r="N15" s="100">
        <f>SUM(M15:M18)</f>
        <v>0</v>
      </c>
      <c r="O15" s="113">
        <f>IF(COUNTIF(L15:L18,"&gt;=0"),ROUND(AVERAGEIF(L15:L18,"&gt;=0"),3),0)</f>
        <v>0</v>
      </c>
    </row>
    <row r="16" spans="1:15" ht="16" thickBot="1" x14ac:dyDescent="0.4">
      <c r="A16" s="111">
        <f t="shared" si="0"/>
        <v>1</v>
      </c>
      <c r="B16" s="97" t="s">
        <v>134</v>
      </c>
      <c r="C16" s="97">
        <v>2</v>
      </c>
      <c r="D16" s="204"/>
      <c r="E16" s="205"/>
      <c r="F16" s="206"/>
      <c r="G16" s="104" t="str">
        <f>IF($G$7&lt;&gt;"",$G$7,"")</f>
        <v>Kür</v>
      </c>
      <c r="H16" s="217"/>
      <c r="I16" s="217"/>
      <c r="J16" s="217"/>
      <c r="K16" s="217"/>
      <c r="L16" s="226">
        <f t="shared" si="1"/>
        <v>-9.9999999999999995E-7</v>
      </c>
      <c r="M16" s="100">
        <f t="shared" si="2"/>
        <v>0</v>
      </c>
      <c r="N16" s="109">
        <f>SUM(M15:M18)</f>
        <v>0</v>
      </c>
      <c r="O16" s="112">
        <f>IF(COUNTIF(L15:L18,"&gt;=0"),ROUND(AVERAGEIF(L15:L18,"&gt;=0"),3),0)</f>
        <v>0</v>
      </c>
    </row>
    <row r="17" spans="1:15" ht="16" thickBot="1" x14ac:dyDescent="0.4">
      <c r="A17" s="111">
        <f t="shared" si="0"/>
        <v>1</v>
      </c>
      <c r="B17" s="97" t="s">
        <v>134</v>
      </c>
      <c r="C17" s="97">
        <v>3</v>
      </c>
      <c r="E17" s="205"/>
      <c r="G17" s="110" t="str">
        <f>IF($G$8&lt;&gt;"",$G$8,"")</f>
        <v/>
      </c>
      <c r="H17" s="217"/>
      <c r="I17" s="217"/>
      <c r="J17" s="217"/>
      <c r="K17" s="217"/>
      <c r="L17" s="226">
        <f t="shared" si="1"/>
        <v>-9.9999999999999995E-7</v>
      </c>
      <c r="M17" s="100">
        <f t="shared" si="2"/>
        <v>0</v>
      </c>
      <c r="N17" s="109">
        <f>SUM(M15:M18)</f>
        <v>0</v>
      </c>
      <c r="O17" s="108">
        <f>IF(COUNTIF(L15:L18,"&gt;=0"),ROUND(AVERAGEIF(L15:L18,"&gt;=0"),3),0)</f>
        <v>0</v>
      </c>
    </row>
    <row r="18" spans="1:15" ht="16" thickBot="1" x14ac:dyDescent="0.4">
      <c r="A18" s="107">
        <f t="shared" si="0"/>
        <v>1</v>
      </c>
      <c r="B18" s="104" t="s">
        <v>134</v>
      </c>
      <c r="C18" s="104">
        <v>4</v>
      </c>
      <c r="D18" s="209"/>
      <c r="E18" s="210"/>
      <c r="F18" s="211"/>
      <c r="G18" s="103" t="str">
        <f>IF($G$9&lt;&gt;"",$G$9,"")</f>
        <v/>
      </c>
      <c r="H18" s="213"/>
      <c r="I18" s="213"/>
      <c r="J18" s="213"/>
      <c r="K18" s="218"/>
      <c r="L18" s="101">
        <f t="shared" si="1"/>
        <v>-9.9999999999999995E-7</v>
      </c>
      <c r="M18" s="100">
        <f t="shared" si="2"/>
        <v>0</v>
      </c>
      <c r="N18" s="99">
        <f>SUM(M15:M18)</f>
        <v>0</v>
      </c>
      <c r="O18" s="98">
        <f>IF(COUNTIF(L15:L18,"&gt;=0"),ROUND(AVERAGEIF(L15:L18,"&gt;=0"),3),0)</f>
        <v>0</v>
      </c>
    </row>
    <row r="19" spans="1:15" ht="16" thickBot="1" x14ac:dyDescent="0.4">
      <c r="A19" s="111">
        <f t="shared" si="0"/>
        <v>1</v>
      </c>
      <c r="B19" s="117" t="s">
        <v>134</v>
      </c>
      <c r="C19" s="117">
        <v>1</v>
      </c>
      <c r="D19" s="201"/>
      <c r="E19" s="202"/>
      <c r="F19" s="203"/>
      <c r="G19" s="116" t="str">
        <f>IF($G$6&lt;&gt;"",$G$6,"")</f>
        <v/>
      </c>
      <c r="H19" s="212"/>
      <c r="I19" s="212"/>
      <c r="J19" s="212"/>
      <c r="K19" s="212"/>
      <c r="L19" s="114">
        <f t="shared" si="1"/>
        <v>-9.9999999999999995E-7</v>
      </c>
      <c r="M19" s="100">
        <f t="shared" si="2"/>
        <v>0</v>
      </c>
      <c r="N19" s="100">
        <f>SUM(M19:M22)</f>
        <v>0</v>
      </c>
      <c r="O19" s="113">
        <f>IF(COUNTIF(L19:L22,"&gt;=0"),ROUND(AVERAGEIF(L19:L22,"&gt;=0"),3),0)</f>
        <v>0</v>
      </c>
    </row>
    <row r="20" spans="1:15" ht="16" thickBot="1" x14ac:dyDescent="0.4">
      <c r="A20" s="111">
        <f t="shared" si="0"/>
        <v>1</v>
      </c>
      <c r="B20" s="97" t="s">
        <v>134</v>
      </c>
      <c r="C20" s="97">
        <v>2</v>
      </c>
      <c r="D20" s="204"/>
      <c r="E20" s="205"/>
      <c r="F20" s="206"/>
      <c r="G20" s="104" t="str">
        <f>IF($G$7&lt;&gt;"",$G$7,"")</f>
        <v>Kür</v>
      </c>
      <c r="H20" s="217"/>
      <c r="I20" s="217"/>
      <c r="J20" s="217"/>
      <c r="K20" s="217"/>
      <c r="L20" s="226">
        <f t="shared" si="1"/>
        <v>-9.9999999999999995E-7</v>
      </c>
      <c r="M20" s="100">
        <f t="shared" si="2"/>
        <v>0</v>
      </c>
      <c r="N20" s="109">
        <f>SUM(M19:M22)</f>
        <v>0</v>
      </c>
      <c r="O20" s="112">
        <f>IF(COUNTIF(L19:L22,"&gt;=0"),ROUND(AVERAGEIF(L19:L22,"&gt;=0"),3),0)</f>
        <v>0</v>
      </c>
    </row>
    <row r="21" spans="1:15" ht="16" thickBot="1" x14ac:dyDescent="0.4">
      <c r="A21" s="111">
        <f t="shared" si="0"/>
        <v>1</v>
      </c>
      <c r="B21" s="97" t="s">
        <v>134</v>
      </c>
      <c r="C21" s="97">
        <v>3</v>
      </c>
      <c r="E21" s="205"/>
      <c r="G21" s="110" t="str">
        <f>IF($G$8&lt;&gt;"",$G$8,"")</f>
        <v/>
      </c>
      <c r="H21" s="217"/>
      <c r="I21" s="217"/>
      <c r="J21" s="217"/>
      <c r="K21" s="217"/>
      <c r="L21" s="226">
        <f t="shared" si="1"/>
        <v>-9.9999999999999995E-7</v>
      </c>
      <c r="M21" s="100">
        <f t="shared" si="2"/>
        <v>0</v>
      </c>
      <c r="N21" s="109">
        <f>SUM(M19:M22)</f>
        <v>0</v>
      </c>
      <c r="O21" s="108">
        <f>IF(COUNTIF(L19:L22,"&gt;=0"),ROUND(AVERAGEIF(L19:L22,"&gt;=0"),3),0)</f>
        <v>0</v>
      </c>
    </row>
    <row r="22" spans="1:15" ht="16" thickBot="1" x14ac:dyDescent="0.4">
      <c r="A22" s="107">
        <f t="shared" si="0"/>
        <v>1</v>
      </c>
      <c r="B22" s="104" t="s">
        <v>134</v>
      </c>
      <c r="C22" s="104">
        <v>4</v>
      </c>
      <c r="D22" s="209"/>
      <c r="E22" s="210"/>
      <c r="F22" s="211"/>
      <c r="G22" s="103" t="str">
        <f>IF($G$9&lt;&gt;"",$G$9,"")</f>
        <v/>
      </c>
      <c r="H22" s="213"/>
      <c r="I22" s="213"/>
      <c r="J22" s="213"/>
      <c r="K22" s="218"/>
      <c r="L22" s="101">
        <f t="shared" si="1"/>
        <v>-9.9999999999999995E-7</v>
      </c>
      <c r="M22" s="100">
        <f t="shared" si="2"/>
        <v>0</v>
      </c>
      <c r="N22" s="99">
        <f>SUM(M19:M22)</f>
        <v>0</v>
      </c>
      <c r="O22" s="98">
        <f>IF(COUNTIF(L19:L22,"&gt;=0"),ROUND(AVERAGEIF(L19:L22,"&gt;=0"),3),0)</f>
        <v>0</v>
      </c>
    </row>
    <row r="23" spans="1:15" ht="16" thickBot="1" x14ac:dyDescent="0.4">
      <c r="A23" s="111">
        <f t="shared" si="0"/>
        <v>1</v>
      </c>
      <c r="B23" s="117" t="s">
        <v>134</v>
      </c>
      <c r="C23" s="117">
        <v>1</v>
      </c>
      <c r="D23" s="201"/>
      <c r="E23" s="202"/>
      <c r="F23" s="203"/>
      <c r="G23" s="116" t="str">
        <f>IF($G$6&lt;&gt;"",$G$6,"")</f>
        <v/>
      </c>
      <c r="H23" s="212"/>
      <c r="I23" s="212"/>
      <c r="J23" s="212"/>
      <c r="K23" s="212"/>
      <c r="L23" s="114">
        <f t="shared" si="1"/>
        <v>-9.9999999999999995E-7</v>
      </c>
      <c r="M23" s="100">
        <f t="shared" si="2"/>
        <v>0</v>
      </c>
      <c r="N23" s="100">
        <f>SUM(M23:M26)</f>
        <v>0</v>
      </c>
      <c r="O23" s="113">
        <f>IF(COUNTIF(L23:L26,"&gt;=0"),ROUND(AVERAGEIF(L23:L26,"&gt;=0"),3),0)</f>
        <v>0</v>
      </c>
    </row>
    <row r="24" spans="1:15" ht="16" thickBot="1" x14ac:dyDescent="0.4">
      <c r="A24" s="111">
        <f t="shared" si="0"/>
        <v>1</v>
      </c>
      <c r="B24" s="97" t="s">
        <v>134</v>
      </c>
      <c r="C24" s="97">
        <v>2</v>
      </c>
      <c r="D24" s="204"/>
      <c r="E24" s="205"/>
      <c r="F24" s="206"/>
      <c r="G24" s="104" t="str">
        <f>IF($G$7&lt;&gt;"",$G$7,"")</f>
        <v>Kür</v>
      </c>
      <c r="H24" s="217"/>
      <c r="I24" s="217"/>
      <c r="J24" s="217"/>
      <c r="K24" s="217"/>
      <c r="L24" s="226">
        <f t="shared" si="1"/>
        <v>-9.9999999999999995E-7</v>
      </c>
      <c r="M24" s="100">
        <f t="shared" si="2"/>
        <v>0</v>
      </c>
      <c r="N24" s="109">
        <f>SUM(M23:M26)</f>
        <v>0</v>
      </c>
      <c r="O24" s="112">
        <f>IF(COUNTIF(L23:L26,"&gt;=0"),ROUND(AVERAGEIF(L23:L26,"&gt;=0"),3),0)</f>
        <v>0</v>
      </c>
    </row>
    <row r="25" spans="1:15" ht="16" thickBot="1" x14ac:dyDescent="0.4">
      <c r="A25" s="111">
        <f t="shared" si="0"/>
        <v>1</v>
      </c>
      <c r="B25" s="97" t="s">
        <v>134</v>
      </c>
      <c r="C25" s="97">
        <v>3</v>
      </c>
      <c r="E25" s="205"/>
      <c r="G25" s="110" t="str">
        <f>IF($G$8&lt;&gt;"",$G$8,"")</f>
        <v/>
      </c>
      <c r="H25" s="217"/>
      <c r="I25" s="217"/>
      <c r="J25" s="217"/>
      <c r="K25" s="217"/>
      <c r="L25" s="226">
        <f t="shared" si="1"/>
        <v>-9.9999999999999995E-7</v>
      </c>
      <c r="M25" s="100">
        <f t="shared" si="2"/>
        <v>0</v>
      </c>
      <c r="N25" s="109">
        <f>SUM(M23:M26)</f>
        <v>0</v>
      </c>
      <c r="O25" s="108">
        <f>IF(COUNTIF(L23:L26,"&gt;=0"),ROUND(AVERAGEIF(L23:L26,"&gt;=0"),3),0)</f>
        <v>0</v>
      </c>
    </row>
    <row r="26" spans="1:15" ht="16" thickBot="1" x14ac:dyDescent="0.4">
      <c r="A26" s="107">
        <f t="shared" si="0"/>
        <v>1</v>
      </c>
      <c r="B26" s="104" t="s">
        <v>134</v>
      </c>
      <c r="C26" s="104">
        <v>4</v>
      </c>
      <c r="D26" s="209"/>
      <c r="E26" s="210"/>
      <c r="F26" s="211"/>
      <c r="G26" s="103" t="str">
        <f>IF($G$9&lt;&gt;"",$G$9,"")</f>
        <v/>
      </c>
      <c r="H26" s="213"/>
      <c r="I26" s="213"/>
      <c r="J26" s="213"/>
      <c r="K26" s="218"/>
      <c r="L26" s="101">
        <f t="shared" si="1"/>
        <v>-9.9999999999999995E-7</v>
      </c>
      <c r="M26" s="100">
        <f t="shared" si="2"/>
        <v>0</v>
      </c>
      <c r="N26" s="99">
        <f>SUM(M23:M26)</f>
        <v>0</v>
      </c>
      <c r="O26" s="98">
        <f>IF(COUNTIF(L23:L26,"&gt;=0"),ROUND(AVERAGEIF(L23:L26,"&gt;=0"),3),0)</f>
        <v>0</v>
      </c>
    </row>
    <row r="27" spans="1:15" ht="16" thickBot="1" x14ac:dyDescent="0.4">
      <c r="A27" s="111">
        <f t="shared" si="0"/>
        <v>1</v>
      </c>
      <c r="B27" s="117" t="s">
        <v>134</v>
      </c>
      <c r="C27" s="117">
        <v>1</v>
      </c>
      <c r="D27" s="201"/>
      <c r="E27" s="202"/>
      <c r="F27" s="203"/>
      <c r="G27" s="116" t="str">
        <f>IF($G$6&lt;&gt;"",$G$6,"")</f>
        <v/>
      </c>
      <c r="H27" s="212"/>
      <c r="I27" s="212"/>
      <c r="J27" s="212"/>
      <c r="K27" s="212"/>
      <c r="L27" s="114">
        <f t="shared" si="1"/>
        <v>-9.9999999999999995E-7</v>
      </c>
      <c r="M27" s="100">
        <f t="shared" si="2"/>
        <v>0</v>
      </c>
      <c r="N27" s="100">
        <f>SUM(M27:M30)</f>
        <v>0</v>
      </c>
      <c r="O27" s="113">
        <f>IF(COUNTIF(L27:L30,"&gt;=0"),ROUND(AVERAGEIF(L27:L30,"&gt;=0"),3),0)</f>
        <v>0</v>
      </c>
    </row>
    <row r="28" spans="1:15" ht="16" thickBot="1" x14ac:dyDescent="0.4">
      <c r="A28" s="111">
        <f t="shared" si="0"/>
        <v>1</v>
      </c>
      <c r="B28" s="97" t="s">
        <v>134</v>
      </c>
      <c r="C28" s="97">
        <v>2</v>
      </c>
      <c r="D28" s="204"/>
      <c r="E28" s="205"/>
      <c r="F28" s="206"/>
      <c r="G28" s="104" t="str">
        <f>IF($G$7&lt;&gt;"",$G$7,"")</f>
        <v>Kür</v>
      </c>
      <c r="H28" s="217"/>
      <c r="I28" s="217"/>
      <c r="J28" s="217"/>
      <c r="K28" s="217"/>
      <c r="L28" s="226">
        <f t="shared" si="1"/>
        <v>-9.9999999999999995E-7</v>
      </c>
      <c r="M28" s="100">
        <f t="shared" si="2"/>
        <v>0</v>
      </c>
      <c r="N28" s="109">
        <f>SUM(M27:M30)</f>
        <v>0</v>
      </c>
      <c r="O28" s="112">
        <f>IF(COUNTIF(L27:L30,"&gt;=0"),ROUND(AVERAGEIF(L27:L30,"&gt;=0"),3),0)</f>
        <v>0</v>
      </c>
    </row>
    <row r="29" spans="1:15" ht="16" thickBot="1" x14ac:dyDescent="0.4">
      <c r="A29" s="111">
        <f t="shared" si="0"/>
        <v>1</v>
      </c>
      <c r="B29" s="97" t="s">
        <v>134</v>
      </c>
      <c r="C29" s="97">
        <v>3</v>
      </c>
      <c r="E29" s="205"/>
      <c r="G29" s="110" t="str">
        <f>IF($G$8&lt;&gt;"",$G$8,"")</f>
        <v/>
      </c>
      <c r="H29" s="217"/>
      <c r="I29" s="217"/>
      <c r="J29" s="217"/>
      <c r="K29" s="217"/>
      <c r="L29" s="226">
        <f t="shared" si="1"/>
        <v>-9.9999999999999995E-7</v>
      </c>
      <c r="M29" s="100">
        <f t="shared" si="2"/>
        <v>0</v>
      </c>
      <c r="N29" s="109">
        <f>SUM(M27:M30)</f>
        <v>0</v>
      </c>
      <c r="O29" s="108">
        <f>IF(COUNTIF(L27:L30,"&gt;=0"),ROUND(AVERAGEIF(L27:L30,"&gt;=0"),3),0)</f>
        <v>0</v>
      </c>
    </row>
    <row r="30" spans="1:15" ht="16" thickBot="1" x14ac:dyDescent="0.4">
      <c r="A30" s="107">
        <f t="shared" si="0"/>
        <v>1</v>
      </c>
      <c r="B30" s="104" t="s">
        <v>134</v>
      </c>
      <c r="C30" s="104">
        <v>4</v>
      </c>
      <c r="D30" s="209"/>
      <c r="E30" s="210"/>
      <c r="F30" s="211"/>
      <c r="G30" s="103" t="str">
        <f>IF($G$9&lt;&gt;"",$G$9,"")</f>
        <v/>
      </c>
      <c r="H30" s="213"/>
      <c r="I30" s="213"/>
      <c r="J30" s="213"/>
      <c r="K30" s="218"/>
      <c r="L30" s="101">
        <f t="shared" si="1"/>
        <v>-9.9999999999999995E-7</v>
      </c>
      <c r="M30" s="100">
        <f t="shared" si="2"/>
        <v>0</v>
      </c>
      <c r="N30" s="99">
        <f>SUM(M27:M30)</f>
        <v>0</v>
      </c>
      <c r="O30" s="98">
        <f>IF(COUNTIF(L27:L30,"&gt;=0"),ROUND(AVERAGEIF(L27:L30,"&gt;=0"),3),0)</f>
        <v>0</v>
      </c>
    </row>
    <row r="31" spans="1:15" ht="16" thickBot="1" x14ac:dyDescent="0.4">
      <c r="A31" s="111">
        <f t="shared" si="0"/>
        <v>1</v>
      </c>
      <c r="B31" s="117" t="s">
        <v>134</v>
      </c>
      <c r="C31" s="117">
        <v>1</v>
      </c>
      <c r="D31" s="201"/>
      <c r="E31" s="202"/>
      <c r="F31" s="203"/>
      <c r="G31" s="116" t="str">
        <f>IF($G$6&lt;&gt;"",$G$6,"")</f>
        <v/>
      </c>
      <c r="H31" s="212"/>
      <c r="I31" s="212"/>
      <c r="J31" s="212"/>
      <c r="K31" s="212"/>
      <c r="L31" s="114">
        <f t="shared" si="1"/>
        <v>-9.9999999999999995E-7</v>
      </c>
      <c r="M31" s="100">
        <f t="shared" si="2"/>
        <v>0</v>
      </c>
      <c r="N31" s="100">
        <f>SUM(M31:M34)</f>
        <v>0</v>
      </c>
      <c r="O31" s="113">
        <f>IF(COUNTIF(L31:L34,"&gt;=0"),ROUND(AVERAGEIF(L31:L34,"&gt;=0"),3),0)</f>
        <v>0</v>
      </c>
    </row>
    <row r="32" spans="1:15" ht="16" thickBot="1" x14ac:dyDescent="0.4">
      <c r="A32" s="111">
        <f t="shared" si="0"/>
        <v>1</v>
      </c>
      <c r="B32" s="97" t="s">
        <v>134</v>
      </c>
      <c r="C32" s="97">
        <v>2</v>
      </c>
      <c r="D32" s="204"/>
      <c r="E32" s="205"/>
      <c r="F32" s="206"/>
      <c r="G32" s="104" t="str">
        <f>IF($G$7&lt;&gt;"",$G$7,"")</f>
        <v>Kür</v>
      </c>
      <c r="H32" s="217"/>
      <c r="I32" s="217"/>
      <c r="J32" s="217"/>
      <c r="K32" s="217"/>
      <c r="L32" s="226">
        <f t="shared" si="1"/>
        <v>-9.9999999999999995E-7</v>
      </c>
      <c r="M32" s="100">
        <f t="shared" si="2"/>
        <v>0</v>
      </c>
      <c r="N32" s="109">
        <f>SUM(M31:M34)</f>
        <v>0</v>
      </c>
      <c r="O32" s="112">
        <f>IF(COUNTIF(L31:L34,"&gt;=0"),ROUND(AVERAGEIF(L31:L34,"&gt;=0"),3),0)</f>
        <v>0</v>
      </c>
    </row>
    <row r="33" spans="1:15" ht="16" thickBot="1" x14ac:dyDescent="0.4">
      <c r="A33" s="111">
        <f t="shared" si="0"/>
        <v>1</v>
      </c>
      <c r="B33" s="97" t="s">
        <v>134</v>
      </c>
      <c r="C33" s="97">
        <v>3</v>
      </c>
      <c r="E33" s="205"/>
      <c r="G33" s="110" t="str">
        <f>IF($G$8&lt;&gt;"",$G$8,"")</f>
        <v/>
      </c>
      <c r="H33" s="217"/>
      <c r="I33" s="217"/>
      <c r="J33" s="217"/>
      <c r="K33" s="217"/>
      <c r="L33" s="226">
        <f t="shared" si="1"/>
        <v>-9.9999999999999995E-7</v>
      </c>
      <c r="M33" s="100">
        <f t="shared" si="2"/>
        <v>0</v>
      </c>
      <c r="N33" s="109">
        <f>SUM(M31:M34)</f>
        <v>0</v>
      </c>
      <c r="O33" s="108">
        <f>IF(COUNTIF(L31:L34,"&gt;=0"),ROUND(AVERAGEIF(L31:L34,"&gt;=0"),3),0)</f>
        <v>0</v>
      </c>
    </row>
    <row r="34" spans="1:15" ht="16" thickBot="1" x14ac:dyDescent="0.4">
      <c r="A34" s="107">
        <f t="shared" si="0"/>
        <v>1</v>
      </c>
      <c r="B34" s="104" t="s">
        <v>134</v>
      </c>
      <c r="C34" s="104">
        <v>4</v>
      </c>
      <c r="D34" s="209"/>
      <c r="E34" s="210"/>
      <c r="F34" s="211"/>
      <c r="G34" s="103" t="str">
        <f>IF($G$9&lt;&gt;"",$G$9,"")</f>
        <v/>
      </c>
      <c r="H34" s="213"/>
      <c r="I34" s="213"/>
      <c r="J34" s="213"/>
      <c r="K34" s="218"/>
      <c r="L34" s="101">
        <f t="shared" si="1"/>
        <v>-9.9999999999999995E-7</v>
      </c>
      <c r="M34" s="100">
        <f t="shared" si="2"/>
        <v>0</v>
      </c>
      <c r="N34" s="99">
        <f>SUM(M31:M34)</f>
        <v>0</v>
      </c>
      <c r="O34" s="98">
        <f>IF(COUNTIF(L31:L34,"&gt;=0"),ROUND(AVERAGEIF(L31:L34,"&gt;=0"),3),0)</f>
        <v>0</v>
      </c>
    </row>
    <row r="35" spans="1:15" ht="16" thickBot="1" x14ac:dyDescent="0.4">
      <c r="A35" s="111">
        <f t="shared" si="0"/>
        <v>1</v>
      </c>
      <c r="B35" s="117" t="s">
        <v>134</v>
      </c>
      <c r="C35" s="117">
        <v>1</v>
      </c>
      <c r="D35" s="201"/>
      <c r="E35" s="202"/>
      <c r="F35" s="203"/>
      <c r="G35" s="116" t="str">
        <f>IF($G$6&lt;&gt;"",$G$6,"")</f>
        <v/>
      </c>
      <c r="H35" s="212"/>
      <c r="I35" s="212"/>
      <c r="J35" s="212"/>
      <c r="K35" s="212"/>
      <c r="L35" s="114">
        <f t="shared" si="1"/>
        <v>-9.9999999999999995E-7</v>
      </c>
      <c r="M35" s="100">
        <f t="shared" si="2"/>
        <v>0</v>
      </c>
      <c r="N35" s="100">
        <f>SUM(M35:M38)</f>
        <v>0</v>
      </c>
      <c r="O35" s="113">
        <f>IF(COUNTIF(L35:L38,"&gt;=0"),ROUND(AVERAGEIF(L35:L38,"&gt;=0"),3),0)</f>
        <v>0</v>
      </c>
    </row>
    <row r="36" spans="1:15" ht="16" thickBot="1" x14ac:dyDescent="0.4">
      <c r="A36" s="111">
        <f t="shared" si="0"/>
        <v>1</v>
      </c>
      <c r="B36" s="97" t="s">
        <v>134</v>
      </c>
      <c r="C36" s="97">
        <v>2</v>
      </c>
      <c r="D36" s="204"/>
      <c r="E36" s="205"/>
      <c r="F36" s="206"/>
      <c r="G36" s="104" t="str">
        <f>IF($G$7&lt;&gt;"",$G$7,"")</f>
        <v>Kür</v>
      </c>
      <c r="H36" s="217"/>
      <c r="I36" s="217"/>
      <c r="J36" s="217"/>
      <c r="K36" s="217"/>
      <c r="L36" s="226">
        <f t="shared" si="1"/>
        <v>-9.9999999999999995E-7</v>
      </c>
      <c r="M36" s="100">
        <f t="shared" si="2"/>
        <v>0</v>
      </c>
      <c r="N36" s="109">
        <f>SUM(M35:M38)</f>
        <v>0</v>
      </c>
      <c r="O36" s="112">
        <f>IF(COUNTIF(L35:L38,"&gt;=0"),ROUND(AVERAGEIF(L35:L38,"&gt;=0"),3),0)</f>
        <v>0</v>
      </c>
    </row>
    <row r="37" spans="1:15" ht="16" thickBot="1" x14ac:dyDescent="0.4">
      <c r="A37" s="111">
        <f t="shared" si="0"/>
        <v>1</v>
      </c>
      <c r="B37" s="97" t="s">
        <v>134</v>
      </c>
      <c r="C37" s="97">
        <v>3</v>
      </c>
      <c r="E37" s="205"/>
      <c r="G37" s="110" t="str">
        <f>IF($G$8&lt;&gt;"",$G$8,"")</f>
        <v/>
      </c>
      <c r="H37" s="217"/>
      <c r="I37" s="217"/>
      <c r="J37" s="217"/>
      <c r="K37" s="217"/>
      <c r="L37" s="226">
        <f t="shared" si="1"/>
        <v>-9.9999999999999995E-7</v>
      </c>
      <c r="M37" s="100">
        <f t="shared" si="2"/>
        <v>0</v>
      </c>
      <c r="N37" s="109">
        <f>SUM(M35:M38)</f>
        <v>0</v>
      </c>
      <c r="O37" s="108">
        <f>IF(COUNTIF(L35:L38,"&gt;=0"),ROUND(AVERAGEIF(L35:L38,"&gt;=0"),3),0)</f>
        <v>0</v>
      </c>
    </row>
    <row r="38" spans="1:15" ht="16" thickBot="1" x14ac:dyDescent="0.4">
      <c r="A38" s="107">
        <f t="shared" si="0"/>
        <v>1</v>
      </c>
      <c r="B38" s="104" t="s">
        <v>134</v>
      </c>
      <c r="C38" s="104">
        <v>4</v>
      </c>
      <c r="D38" s="209"/>
      <c r="E38" s="210"/>
      <c r="F38" s="211"/>
      <c r="G38" s="103" t="str">
        <f>IF($G$9&lt;&gt;"",$G$9,"")</f>
        <v/>
      </c>
      <c r="H38" s="213"/>
      <c r="I38" s="213"/>
      <c r="J38" s="213"/>
      <c r="K38" s="218"/>
      <c r="L38" s="101">
        <f t="shared" si="1"/>
        <v>-9.9999999999999995E-7</v>
      </c>
      <c r="M38" s="100">
        <f t="shared" si="2"/>
        <v>0</v>
      </c>
      <c r="N38" s="99">
        <f>SUM(M35:M38)</f>
        <v>0</v>
      </c>
      <c r="O38" s="98">
        <f>IF(COUNTIF(L35:L38,"&gt;=0"),ROUND(AVERAGEIF(L35:L38,"&gt;=0"),3),0)</f>
        <v>0</v>
      </c>
    </row>
    <row r="39" spans="1:15" ht="16" thickBot="1" x14ac:dyDescent="0.4">
      <c r="A39" s="111">
        <f t="shared" si="0"/>
        <v>1</v>
      </c>
      <c r="B39" s="117" t="s">
        <v>134</v>
      </c>
      <c r="C39" s="117">
        <v>1</v>
      </c>
      <c r="D39" s="201"/>
      <c r="E39" s="202"/>
      <c r="F39" s="203"/>
      <c r="G39" s="116" t="str">
        <f>IF($G$6&lt;&gt;"",$G$6,"")</f>
        <v/>
      </c>
      <c r="H39" s="212"/>
      <c r="I39" s="212"/>
      <c r="J39" s="212"/>
      <c r="K39" s="212"/>
      <c r="L39" s="114">
        <f t="shared" si="1"/>
        <v>-9.9999999999999995E-7</v>
      </c>
      <c r="M39" s="100">
        <f t="shared" si="2"/>
        <v>0</v>
      </c>
      <c r="N39" s="100">
        <f>SUM(M39:M42)</f>
        <v>0</v>
      </c>
      <c r="O39" s="113">
        <f>IF(COUNTIF(L39:L42,"&gt;=0"),ROUND(AVERAGEIF(L39:L42,"&gt;=0"),3),0)</f>
        <v>0</v>
      </c>
    </row>
    <row r="40" spans="1:15" ht="16" thickBot="1" x14ac:dyDescent="0.4">
      <c r="A40" s="111">
        <f t="shared" si="0"/>
        <v>1</v>
      </c>
      <c r="B40" s="97" t="s">
        <v>134</v>
      </c>
      <c r="C40" s="97">
        <v>2</v>
      </c>
      <c r="D40" s="204"/>
      <c r="E40" s="205"/>
      <c r="F40" s="206"/>
      <c r="G40" s="104" t="str">
        <f>IF($G$7&lt;&gt;"",$G$7,"")</f>
        <v>Kür</v>
      </c>
      <c r="H40" s="217"/>
      <c r="I40" s="217"/>
      <c r="J40" s="217"/>
      <c r="K40" s="217"/>
      <c r="L40" s="226">
        <f t="shared" si="1"/>
        <v>-9.9999999999999995E-7</v>
      </c>
      <c r="M40" s="100">
        <f t="shared" si="2"/>
        <v>0</v>
      </c>
      <c r="N40" s="109">
        <f>SUM(M39:M42)</f>
        <v>0</v>
      </c>
      <c r="O40" s="112">
        <f>IF(COUNTIF(L39:L42,"&gt;=0"),ROUND(AVERAGEIF(L39:L42,"&gt;=0"),3),0)</f>
        <v>0</v>
      </c>
    </row>
    <row r="41" spans="1:15" ht="16" thickBot="1" x14ac:dyDescent="0.4">
      <c r="A41" s="111">
        <f t="shared" si="0"/>
        <v>1</v>
      </c>
      <c r="B41" s="97" t="s">
        <v>134</v>
      </c>
      <c r="C41" s="97">
        <v>3</v>
      </c>
      <c r="E41" s="205"/>
      <c r="G41" s="110" t="str">
        <f>IF($G$8&lt;&gt;"",$G$8,"")</f>
        <v/>
      </c>
      <c r="H41" s="217"/>
      <c r="I41" s="217"/>
      <c r="J41" s="217"/>
      <c r="K41" s="217"/>
      <c r="L41" s="226">
        <f t="shared" si="1"/>
        <v>-9.9999999999999995E-7</v>
      </c>
      <c r="M41" s="100">
        <f t="shared" si="2"/>
        <v>0</v>
      </c>
      <c r="N41" s="109">
        <f>SUM(M39:M42)</f>
        <v>0</v>
      </c>
      <c r="O41" s="108">
        <f>IF(COUNTIF(L39:L42,"&gt;=0"),ROUND(AVERAGEIF(L39:L42,"&gt;=0"),3),0)</f>
        <v>0</v>
      </c>
    </row>
    <row r="42" spans="1:15" ht="16" thickBot="1" x14ac:dyDescent="0.4">
      <c r="A42" s="107">
        <f t="shared" si="0"/>
        <v>1</v>
      </c>
      <c r="B42" s="104" t="s">
        <v>134</v>
      </c>
      <c r="C42" s="104">
        <v>4</v>
      </c>
      <c r="D42" s="209"/>
      <c r="E42" s="210"/>
      <c r="F42" s="211"/>
      <c r="G42" s="103" t="str">
        <f>IF($G$9&lt;&gt;"",$G$9,"")</f>
        <v/>
      </c>
      <c r="H42" s="213"/>
      <c r="I42" s="213"/>
      <c r="J42" s="213"/>
      <c r="K42" s="218"/>
      <c r="L42" s="101">
        <f t="shared" si="1"/>
        <v>-9.9999999999999995E-7</v>
      </c>
      <c r="M42" s="100">
        <f t="shared" si="2"/>
        <v>0</v>
      </c>
      <c r="N42" s="99">
        <f>SUM(M39:M42)</f>
        <v>0</v>
      </c>
      <c r="O42" s="98">
        <f>IF(COUNTIF(L39:L42,"&gt;=0"),ROUND(AVERAGEIF(L39:L42,"&gt;=0"),3),0)</f>
        <v>0</v>
      </c>
    </row>
    <row r="43" spans="1:15" ht="16" thickBot="1" x14ac:dyDescent="0.4">
      <c r="A43" s="111">
        <f t="shared" si="0"/>
        <v>1</v>
      </c>
      <c r="B43" s="117" t="s">
        <v>134</v>
      </c>
      <c r="C43" s="117">
        <v>1</v>
      </c>
      <c r="D43" s="201"/>
      <c r="E43" s="202"/>
      <c r="F43" s="203"/>
      <c r="G43" s="116" t="str">
        <f>IF($G$6&lt;&gt;"",$G$6,"")</f>
        <v/>
      </c>
      <c r="H43" s="212"/>
      <c r="I43" s="212"/>
      <c r="J43" s="212"/>
      <c r="K43" s="212"/>
      <c r="L43" s="114">
        <f t="shared" si="1"/>
        <v>-9.9999999999999995E-7</v>
      </c>
      <c r="M43" s="100">
        <f t="shared" si="2"/>
        <v>0</v>
      </c>
      <c r="N43" s="100">
        <f>SUM(M43:M46)</f>
        <v>0</v>
      </c>
      <c r="O43" s="113">
        <f>IF(COUNTIF(L43:L46,"&gt;=0"),ROUND(AVERAGEIF(L43:L46,"&gt;=0"),3),0)</f>
        <v>0</v>
      </c>
    </row>
    <row r="44" spans="1:15" ht="16" thickBot="1" x14ac:dyDescent="0.4">
      <c r="A44" s="111">
        <f t="shared" si="0"/>
        <v>1</v>
      </c>
      <c r="B44" s="97" t="s">
        <v>134</v>
      </c>
      <c r="C44" s="97">
        <v>2</v>
      </c>
      <c r="D44" s="204"/>
      <c r="E44" s="205"/>
      <c r="F44" s="206"/>
      <c r="G44" s="104" t="str">
        <f>IF($G$7&lt;&gt;"",$G$7,"")</f>
        <v>Kür</v>
      </c>
      <c r="H44" s="217"/>
      <c r="I44" s="217"/>
      <c r="J44" s="217"/>
      <c r="K44" s="217"/>
      <c r="L44" s="226">
        <f t="shared" si="1"/>
        <v>-9.9999999999999995E-7</v>
      </c>
      <c r="M44" s="100">
        <f t="shared" si="2"/>
        <v>0</v>
      </c>
      <c r="N44" s="109">
        <f>SUM(M43:M46)</f>
        <v>0</v>
      </c>
      <c r="O44" s="112">
        <f>IF(COUNTIF(L43:L46,"&gt;=0"),ROUND(AVERAGEIF(L43:L46,"&gt;=0"),3),0)</f>
        <v>0</v>
      </c>
    </row>
    <row r="45" spans="1:15" ht="16" thickBot="1" x14ac:dyDescent="0.4">
      <c r="A45" s="111">
        <f t="shared" si="0"/>
        <v>1</v>
      </c>
      <c r="B45" s="97" t="s">
        <v>134</v>
      </c>
      <c r="C45" s="97">
        <v>3</v>
      </c>
      <c r="E45" s="205"/>
      <c r="G45" s="110" t="str">
        <f>IF($G$8&lt;&gt;"",$G$8,"")</f>
        <v/>
      </c>
      <c r="H45" s="217"/>
      <c r="I45" s="217"/>
      <c r="J45" s="217"/>
      <c r="K45" s="217"/>
      <c r="L45" s="226">
        <f t="shared" si="1"/>
        <v>-9.9999999999999995E-7</v>
      </c>
      <c r="M45" s="100">
        <f t="shared" si="2"/>
        <v>0</v>
      </c>
      <c r="N45" s="109">
        <f>SUM(M43:M46)</f>
        <v>0</v>
      </c>
      <c r="O45" s="108">
        <f>IF(COUNTIF(L43:L46,"&gt;=0"),ROUND(AVERAGEIF(L43:L46,"&gt;=0"),3),0)</f>
        <v>0</v>
      </c>
    </row>
    <row r="46" spans="1:15" ht="16" thickBot="1" x14ac:dyDescent="0.4">
      <c r="A46" s="107">
        <f t="shared" si="0"/>
        <v>1</v>
      </c>
      <c r="B46" s="104" t="s">
        <v>134</v>
      </c>
      <c r="C46" s="104">
        <v>4</v>
      </c>
      <c r="D46" s="209"/>
      <c r="E46" s="210"/>
      <c r="F46" s="211"/>
      <c r="G46" s="103" t="str">
        <f>IF($G$9&lt;&gt;"",$G$9,"")</f>
        <v/>
      </c>
      <c r="H46" s="213"/>
      <c r="I46" s="213"/>
      <c r="J46" s="213"/>
      <c r="K46" s="218"/>
      <c r="L46" s="101">
        <f t="shared" si="1"/>
        <v>-9.9999999999999995E-7</v>
      </c>
      <c r="M46" s="100">
        <f t="shared" si="2"/>
        <v>0</v>
      </c>
      <c r="N46" s="99">
        <f>SUM(M43:M46)</f>
        <v>0</v>
      </c>
      <c r="O46" s="98">
        <f>IF(COUNTIF(L43:L46,"&gt;=0"),ROUND(AVERAGEIF(L43:L46,"&gt;=0"),3),0)</f>
        <v>0</v>
      </c>
    </row>
    <row r="47" spans="1:15" ht="16" thickBot="1" x14ac:dyDescent="0.4">
      <c r="A47" s="111">
        <f t="shared" si="0"/>
        <v>1</v>
      </c>
      <c r="B47" s="117" t="s">
        <v>134</v>
      </c>
      <c r="C47" s="117">
        <v>1</v>
      </c>
      <c r="D47" s="201"/>
      <c r="E47" s="202"/>
      <c r="F47" s="203"/>
      <c r="G47" s="116" t="str">
        <f>IF($G$6&lt;&gt;"",$G$6,"")</f>
        <v/>
      </c>
      <c r="H47" s="212"/>
      <c r="I47" s="212"/>
      <c r="J47" s="212"/>
      <c r="K47" s="212"/>
      <c r="L47" s="114">
        <f t="shared" si="1"/>
        <v>-9.9999999999999995E-7</v>
      </c>
      <c r="M47" s="100">
        <f t="shared" si="2"/>
        <v>0</v>
      </c>
      <c r="N47" s="100">
        <f>SUM(M47:M50)</f>
        <v>0</v>
      </c>
      <c r="O47" s="113">
        <f>IF(COUNTIF(L47:L50,"&gt;=0"),ROUND(AVERAGEIF(L47:L50,"&gt;=0"),3),0)</f>
        <v>0</v>
      </c>
    </row>
    <row r="48" spans="1:15" ht="16" thickBot="1" x14ac:dyDescent="0.4">
      <c r="A48" s="111">
        <f t="shared" si="0"/>
        <v>1</v>
      </c>
      <c r="B48" s="97" t="s">
        <v>134</v>
      </c>
      <c r="C48" s="97">
        <v>2</v>
      </c>
      <c r="D48" s="204"/>
      <c r="E48" s="205"/>
      <c r="F48" s="206"/>
      <c r="G48" s="104" t="str">
        <f>IF($G$7&lt;&gt;"",$G$7,"")</f>
        <v>Kür</v>
      </c>
      <c r="H48" s="217"/>
      <c r="I48" s="217"/>
      <c r="J48" s="217"/>
      <c r="K48" s="217"/>
      <c r="L48" s="226">
        <f t="shared" si="1"/>
        <v>-9.9999999999999995E-7</v>
      </c>
      <c r="M48" s="100">
        <f t="shared" si="2"/>
        <v>0</v>
      </c>
      <c r="N48" s="109">
        <f>SUM(M47:M50)</f>
        <v>0</v>
      </c>
      <c r="O48" s="112">
        <f>IF(COUNTIF(L47:L50,"&gt;=0"),ROUND(AVERAGEIF(L47:L50,"&gt;=0"),3),0)</f>
        <v>0</v>
      </c>
    </row>
    <row r="49" spans="1:15" ht="16" thickBot="1" x14ac:dyDescent="0.4">
      <c r="A49" s="111">
        <f t="shared" si="0"/>
        <v>1</v>
      </c>
      <c r="B49" s="97" t="s">
        <v>134</v>
      </c>
      <c r="C49" s="97">
        <v>3</v>
      </c>
      <c r="E49" s="205"/>
      <c r="G49" s="110" t="str">
        <f>IF($G$8&lt;&gt;"",$G$8,"")</f>
        <v/>
      </c>
      <c r="H49" s="217"/>
      <c r="I49" s="217"/>
      <c r="J49" s="217"/>
      <c r="K49" s="217"/>
      <c r="L49" s="226">
        <f t="shared" si="1"/>
        <v>-9.9999999999999995E-7</v>
      </c>
      <c r="M49" s="100">
        <f t="shared" si="2"/>
        <v>0</v>
      </c>
      <c r="N49" s="109">
        <f>SUM(M47:M50)</f>
        <v>0</v>
      </c>
      <c r="O49" s="108">
        <f>IF(COUNTIF(L47:L50,"&gt;=0"),ROUND(AVERAGEIF(L47:L50,"&gt;=0"),3),0)</f>
        <v>0</v>
      </c>
    </row>
    <row r="50" spans="1:15" ht="16" thickBot="1" x14ac:dyDescent="0.4">
      <c r="A50" s="107">
        <f t="shared" si="0"/>
        <v>1</v>
      </c>
      <c r="B50" s="104" t="s">
        <v>134</v>
      </c>
      <c r="C50" s="104">
        <v>4</v>
      </c>
      <c r="D50" s="209"/>
      <c r="E50" s="210"/>
      <c r="F50" s="211"/>
      <c r="G50" s="103" t="str">
        <f>IF($G$9&lt;&gt;"",$G$9,"")</f>
        <v/>
      </c>
      <c r="H50" s="213"/>
      <c r="I50" s="213"/>
      <c r="J50" s="213"/>
      <c r="K50" s="218"/>
      <c r="L50" s="101">
        <f t="shared" si="1"/>
        <v>-9.9999999999999995E-7</v>
      </c>
      <c r="M50" s="100">
        <f t="shared" si="2"/>
        <v>0</v>
      </c>
      <c r="N50" s="99">
        <f>SUM(M47:M50)</f>
        <v>0</v>
      </c>
      <c r="O50" s="98">
        <f>IF(COUNTIF(L47:L50,"&gt;=0"),ROUND(AVERAGEIF(L47:L50,"&gt;=0"),3),0)</f>
        <v>0</v>
      </c>
    </row>
    <row r="51" spans="1:15" ht="16" thickBot="1" x14ac:dyDescent="0.4">
      <c r="A51" s="111">
        <f t="shared" si="0"/>
        <v>1</v>
      </c>
      <c r="B51" s="117" t="s">
        <v>134</v>
      </c>
      <c r="C51" s="117">
        <v>1</v>
      </c>
      <c r="D51" s="201"/>
      <c r="E51" s="202"/>
      <c r="F51" s="203"/>
      <c r="G51" s="116" t="str">
        <f>IF($G$6&lt;&gt;"",$G$6,"")</f>
        <v/>
      </c>
      <c r="H51" s="212"/>
      <c r="I51" s="212"/>
      <c r="J51" s="212"/>
      <c r="K51" s="212"/>
      <c r="L51" s="114">
        <f t="shared" si="1"/>
        <v>-9.9999999999999995E-7</v>
      </c>
      <c r="M51" s="100">
        <f t="shared" si="2"/>
        <v>0</v>
      </c>
      <c r="N51" s="100">
        <f>SUM(M51:M54)</f>
        <v>0</v>
      </c>
      <c r="O51" s="113">
        <f>IF(COUNTIF(L51:L54,"&gt;=0"),ROUND(AVERAGEIF(L51:L54,"&gt;=0"),3),0)</f>
        <v>0</v>
      </c>
    </row>
    <row r="52" spans="1:15" ht="16" thickBot="1" x14ac:dyDescent="0.4">
      <c r="A52" s="111">
        <f t="shared" si="0"/>
        <v>1</v>
      </c>
      <c r="B52" s="97" t="s">
        <v>134</v>
      </c>
      <c r="C52" s="97">
        <v>2</v>
      </c>
      <c r="D52" s="204"/>
      <c r="E52" s="205"/>
      <c r="F52" s="206"/>
      <c r="G52" s="104" t="str">
        <f>IF($G$7&lt;&gt;"",$G$7,"")</f>
        <v>Kür</v>
      </c>
      <c r="H52" s="217"/>
      <c r="I52" s="217"/>
      <c r="J52" s="217"/>
      <c r="K52" s="217"/>
      <c r="L52" s="226">
        <f t="shared" si="1"/>
        <v>-9.9999999999999995E-7</v>
      </c>
      <c r="M52" s="100">
        <f t="shared" si="2"/>
        <v>0</v>
      </c>
      <c r="N52" s="109">
        <f>SUM(M51:M54)</f>
        <v>0</v>
      </c>
      <c r="O52" s="112">
        <f>IF(COUNTIF(L51:L54,"&gt;=0"),ROUND(AVERAGEIF(L51:L54,"&gt;=0"),3),0)</f>
        <v>0</v>
      </c>
    </row>
    <row r="53" spans="1:15" ht="16" thickBot="1" x14ac:dyDescent="0.4">
      <c r="A53" s="111">
        <f t="shared" si="0"/>
        <v>1</v>
      </c>
      <c r="B53" s="97" t="s">
        <v>134</v>
      </c>
      <c r="C53" s="97">
        <v>3</v>
      </c>
      <c r="E53" s="205"/>
      <c r="G53" s="110" t="str">
        <f>IF($G$8&lt;&gt;"",$G$8,"")</f>
        <v/>
      </c>
      <c r="H53" s="217"/>
      <c r="I53" s="217"/>
      <c r="J53" s="217"/>
      <c r="K53" s="217"/>
      <c r="L53" s="226">
        <f t="shared" si="1"/>
        <v>-9.9999999999999995E-7</v>
      </c>
      <c r="M53" s="100">
        <f t="shared" si="2"/>
        <v>0</v>
      </c>
      <c r="N53" s="109">
        <f>SUM(M51:M54)</f>
        <v>0</v>
      </c>
      <c r="O53" s="108">
        <f>IF(COUNTIF(L51:L54,"&gt;=0"),ROUND(AVERAGEIF(L51:L54,"&gt;=0"),3),0)</f>
        <v>0</v>
      </c>
    </row>
    <row r="54" spans="1:15" ht="16" thickBot="1" x14ac:dyDescent="0.4">
      <c r="A54" s="107">
        <f t="shared" si="0"/>
        <v>1</v>
      </c>
      <c r="B54" s="104" t="s">
        <v>134</v>
      </c>
      <c r="C54" s="104">
        <v>4</v>
      </c>
      <c r="D54" s="209"/>
      <c r="E54" s="210"/>
      <c r="F54" s="211"/>
      <c r="G54" s="103" t="str">
        <f>IF($G$9&lt;&gt;"",$G$9,"")</f>
        <v/>
      </c>
      <c r="H54" s="213"/>
      <c r="I54" s="213"/>
      <c r="J54" s="213"/>
      <c r="K54" s="218"/>
      <c r="L54" s="101">
        <f t="shared" si="1"/>
        <v>-9.9999999999999995E-7</v>
      </c>
      <c r="M54" s="100">
        <f t="shared" si="2"/>
        <v>0</v>
      </c>
      <c r="N54" s="99">
        <f>SUM(M51:M54)</f>
        <v>0</v>
      </c>
      <c r="O54" s="98">
        <f>IF(COUNTIF(L51:L54,"&gt;=0"),ROUND(AVERAGEIF(L51:L54,"&gt;=0"),3),0)</f>
        <v>0</v>
      </c>
    </row>
  </sheetData>
  <sheetProtection insertRows="0" deleteRows="0"/>
  <mergeCells count="3">
    <mergeCell ref="B1:C1"/>
    <mergeCell ref="B2:C2"/>
    <mergeCell ref="B3:C3"/>
  </mergeCells>
  <conditionalFormatting sqref="H14:J14">
    <cfRule type="expression" priority="193" stopIfTrue="1">
      <formula>COUNTBLANK($G14)=1</formula>
    </cfRule>
    <cfRule type="containsBlanks" dxfId="32" priority="200">
      <formula>LEN(TRIM(H14))=0</formula>
    </cfRule>
  </conditionalFormatting>
  <conditionalFormatting sqref="H18:J18">
    <cfRule type="containsBlanks" dxfId="31" priority="90">
      <formula>LEN(TRIM(H18))=0</formula>
    </cfRule>
    <cfRule type="expression" priority="83" stopIfTrue="1">
      <formula>COUNTBLANK($G18)=1</formula>
    </cfRule>
  </conditionalFormatting>
  <conditionalFormatting sqref="H22:J22">
    <cfRule type="containsBlanks" dxfId="30" priority="81">
      <formula>LEN(TRIM(H22))=0</formula>
    </cfRule>
    <cfRule type="expression" priority="74" stopIfTrue="1">
      <formula>COUNTBLANK($G22)=1</formula>
    </cfRule>
  </conditionalFormatting>
  <conditionalFormatting sqref="H26:J26">
    <cfRule type="containsBlanks" dxfId="29" priority="72">
      <formula>LEN(TRIM(H26))=0</formula>
    </cfRule>
    <cfRule type="expression" priority="65" stopIfTrue="1">
      <formula>COUNTBLANK($G26)=1</formula>
    </cfRule>
  </conditionalFormatting>
  <conditionalFormatting sqref="H30:J30">
    <cfRule type="containsBlanks" dxfId="28" priority="63">
      <formula>LEN(TRIM(H30))=0</formula>
    </cfRule>
    <cfRule type="expression" priority="56" stopIfTrue="1">
      <formula>COUNTBLANK($G30)=1</formula>
    </cfRule>
  </conditionalFormatting>
  <conditionalFormatting sqref="H34:J34">
    <cfRule type="containsBlanks" dxfId="27" priority="54">
      <formula>LEN(TRIM(H34))=0</formula>
    </cfRule>
    <cfRule type="expression" priority="47" stopIfTrue="1">
      <formula>COUNTBLANK($G34)=1</formula>
    </cfRule>
  </conditionalFormatting>
  <conditionalFormatting sqref="H38:J38">
    <cfRule type="expression" priority="38" stopIfTrue="1">
      <formula>COUNTBLANK($G38)=1</formula>
    </cfRule>
    <cfRule type="containsBlanks" dxfId="26" priority="45">
      <formula>LEN(TRIM(H38))=0</formula>
    </cfRule>
  </conditionalFormatting>
  <conditionalFormatting sqref="H42:J42">
    <cfRule type="expression" priority="29" stopIfTrue="1">
      <formula>COUNTBLANK($G42)=1</formula>
    </cfRule>
    <cfRule type="containsBlanks" dxfId="25" priority="36">
      <formula>LEN(TRIM(H42))=0</formula>
    </cfRule>
  </conditionalFormatting>
  <conditionalFormatting sqref="H46:J46">
    <cfRule type="expression" priority="20" stopIfTrue="1">
      <formula>COUNTBLANK($G46)=1</formula>
    </cfRule>
    <cfRule type="containsBlanks" dxfId="24" priority="27">
      <formula>LEN(TRIM(H46))=0</formula>
    </cfRule>
  </conditionalFormatting>
  <conditionalFormatting sqref="H50:J50">
    <cfRule type="expression" priority="11" stopIfTrue="1">
      <formula>COUNTBLANK($G50)=1</formula>
    </cfRule>
    <cfRule type="containsBlanks" dxfId="23" priority="18">
      <formula>LEN(TRIM(H50))=0</formula>
    </cfRule>
  </conditionalFormatting>
  <conditionalFormatting sqref="H54:J54">
    <cfRule type="expression" priority="2" stopIfTrue="1">
      <formula>COUNTBLANK($G54)=1</formula>
    </cfRule>
    <cfRule type="containsBlanks" dxfId="22" priority="9">
      <formula>LEN(TRIM(H54))=0</formula>
    </cfRule>
  </conditionalFormatting>
  <conditionalFormatting sqref="H11:K13">
    <cfRule type="expression" priority="194" stopIfTrue="1">
      <formula>COUNTBLANK($G11)=1</formula>
    </cfRule>
    <cfRule type="containsBlanks" dxfId="21" priority="197">
      <formula>LEN(TRIM(H11))=0</formula>
    </cfRule>
  </conditionalFormatting>
  <conditionalFormatting sqref="H15:K17">
    <cfRule type="expression" priority="84" stopIfTrue="1">
      <formula>COUNTBLANK($G15)=1</formula>
    </cfRule>
    <cfRule type="containsBlanks" dxfId="20" priority="87">
      <formula>LEN(TRIM(H15))=0</formula>
    </cfRule>
  </conditionalFormatting>
  <conditionalFormatting sqref="H19:K21">
    <cfRule type="containsBlanks" dxfId="19" priority="78">
      <formula>LEN(TRIM(H19))=0</formula>
    </cfRule>
    <cfRule type="expression" priority="75" stopIfTrue="1">
      <formula>COUNTBLANK($G19)=1</formula>
    </cfRule>
  </conditionalFormatting>
  <conditionalFormatting sqref="H23:K25">
    <cfRule type="containsBlanks" dxfId="18" priority="69">
      <formula>LEN(TRIM(H23))=0</formula>
    </cfRule>
    <cfRule type="expression" priority="66" stopIfTrue="1">
      <formula>COUNTBLANK($G23)=1</formula>
    </cfRule>
  </conditionalFormatting>
  <conditionalFormatting sqref="H27:K29">
    <cfRule type="expression" priority="57" stopIfTrue="1">
      <formula>COUNTBLANK($G27)=1</formula>
    </cfRule>
    <cfRule type="containsBlanks" dxfId="17" priority="60">
      <formula>LEN(TRIM(H27))=0</formula>
    </cfRule>
  </conditionalFormatting>
  <conditionalFormatting sqref="H31:K33">
    <cfRule type="containsBlanks" dxfId="16" priority="51">
      <formula>LEN(TRIM(H31))=0</formula>
    </cfRule>
    <cfRule type="expression" priority="48" stopIfTrue="1">
      <formula>COUNTBLANK($G31)=1</formula>
    </cfRule>
  </conditionalFormatting>
  <conditionalFormatting sqref="H35:K37">
    <cfRule type="expression" priority="39" stopIfTrue="1">
      <formula>COUNTBLANK($G35)=1</formula>
    </cfRule>
    <cfRule type="containsBlanks" dxfId="15" priority="42">
      <formula>LEN(TRIM(H35))=0</formula>
    </cfRule>
  </conditionalFormatting>
  <conditionalFormatting sqref="H39:K41">
    <cfRule type="containsBlanks" dxfId="14" priority="33">
      <formula>LEN(TRIM(H39))=0</formula>
    </cfRule>
    <cfRule type="expression" priority="30" stopIfTrue="1">
      <formula>COUNTBLANK($G39)=1</formula>
    </cfRule>
  </conditionalFormatting>
  <conditionalFormatting sqref="H43:K45">
    <cfRule type="containsBlanks" dxfId="13" priority="24">
      <formula>LEN(TRIM(H43))=0</formula>
    </cfRule>
    <cfRule type="expression" priority="21" stopIfTrue="1">
      <formula>COUNTBLANK($G43)=1</formula>
    </cfRule>
  </conditionalFormatting>
  <conditionalFormatting sqref="H47:K49">
    <cfRule type="containsBlanks" dxfId="12" priority="15">
      <formula>LEN(TRIM(H47))=0</formula>
    </cfRule>
    <cfRule type="expression" priority="12" stopIfTrue="1">
      <formula>COUNTBLANK($G47)=1</formula>
    </cfRule>
  </conditionalFormatting>
  <conditionalFormatting sqref="H51:K53">
    <cfRule type="containsBlanks" dxfId="11" priority="6">
      <formula>LEN(TRIM(H51))=0</formula>
    </cfRule>
    <cfRule type="expression" priority="3" stopIfTrue="1">
      <formula>COUNTBLANK($G51)=1</formula>
    </cfRule>
  </conditionalFormatting>
  <conditionalFormatting sqref="K14">
    <cfRule type="expression" dxfId="10" priority="191">
      <formula>COUNTBLANK(G14:G14)=0</formula>
    </cfRule>
  </conditionalFormatting>
  <conditionalFormatting sqref="K18">
    <cfRule type="expression" dxfId="9" priority="82">
      <formula>COUNTBLANK(G18:G18)=0</formula>
    </cfRule>
  </conditionalFormatting>
  <conditionalFormatting sqref="K22">
    <cfRule type="expression" dxfId="8" priority="73">
      <formula>COUNTBLANK(G22:G22)=0</formula>
    </cfRule>
  </conditionalFormatting>
  <conditionalFormatting sqref="K26">
    <cfRule type="expression" dxfId="7" priority="64">
      <formula>COUNTBLANK(G26:G26)=0</formula>
    </cfRule>
  </conditionalFormatting>
  <conditionalFormatting sqref="K30">
    <cfRule type="expression" dxfId="6" priority="55">
      <formula>COUNTBLANK(G30:G30)=0</formula>
    </cfRule>
  </conditionalFormatting>
  <conditionalFormatting sqref="K34">
    <cfRule type="expression" dxfId="5" priority="46">
      <formula>COUNTBLANK(G34:G34)=0</formula>
    </cfRule>
  </conditionalFormatting>
  <conditionalFormatting sqref="K38">
    <cfRule type="expression" dxfId="4" priority="37">
      <formula>COUNTBLANK(G38:G38)=0</formula>
    </cfRule>
  </conditionalFormatting>
  <conditionalFormatting sqref="K42">
    <cfRule type="expression" dxfId="3" priority="28">
      <formula>COUNTBLANK(G42:G42)=0</formula>
    </cfRule>
  </conditionalFormatting>
  <conditionalFormatting sqref="K46">
    <cfRule type="expression" dxfId="2" priority="19">
      <formula>COUNTBLANK(G46:G46)=0</formula>
    </cfRule>
  </conditionalFormatting>
  <conditionalFormatting sqref="K50">
    <cfRule type="expression" dxfId="1" priority="10">
      <formula>COUNTBLANK(G50:G50)=0</formula>
    </cfRule>
  </conditionalFormatting>
  <conditionalFormatting sqref="K54">
    <cfRule type="expression" dxfId="0" priority="1">
      <formula>COUNTBLANK(G54:G54)=0</formula>
    </cfRule>
  </conditionalFormatting>
  <dataValidations count="2">
    <dataValidation type="decimal" allowBlank="1" showInputMessage="1" showErrorMessage="1" errorTitle="Illegal input value" error="Please enter a value between 0 and 10" sqref="H11:N54" xr:uid="{00000000-0002-0000-0800-000000000000}">
      <formula1>-0.000001</formula1>
      <formula2>10</formula2>
    </dataValidation>
    <dataValidation type="decimal" allowBlank="1" showInputMessage="1" showErrorMessage="1" sqref="O12:O14 O48:O50 O44:O46 O16:O18 O20:O22 O24:O26 O28:O30 O32:O34 O36:O38 O40:O42 O52:O54" xr:uid="{00000000-0002-0000-0800-000001000000}">
      <formula1>0</formula1>
      <formula2>10</formula2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Header>&amp;C&amp;"-,Fet"&amp;22Pas-de-deux&amp;RVer.2019-06-01</oddHeader>
    <oddFooter xml:space="preserve">&amp;LKür
A: 
B: 
C: 
D: </oddFooter>
  </headerFooter>
  <ignoredErrors>
    <ignoredError sqref="G8:H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lcf76f155ced4ddcb4097134ff3c332f xmlns="014fd0e6-2120-421f-b6fb-435d6a0bfec9">
      <Terms xmlns="http://schemas.microsoft.com/office/infopath/2007/PartnerControls"/>
    </lcf76f155ced4ddcb4097134ff3c332f>
    <TaxCatchAll xmlns="bc9ab98f-48ae-4971-bc19-22aefe9aa69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CFEDA49CB291D489F1083EDB86B2F77" ma:contentTypeVersion="16" ma:contentTypeDescription="Skapa ett nytt dokument." ma:contentTypeScope="" ma:versionID="e333381aa9348864e46bf62a32c6b94d">
  <xsd:schema xmlns:xsd="http://www.w3.org/2001/XMLSchema" xmlns:xs="http://www.w3.org/2001/XMLSchema" xmlns:p="http://schemas.microsoft.com/office/2006/metadata/properties" xmlns:ns2="014fd0e6-2120-421f-b6fb-435d6a0bfec9" xmlns:ns3="bc9ab98f-48ae-4971-bc19-22aefe9aa69d" targetNamespace="http://schemas.microsoft.com/office/2006/metadata/properties" ma:root="true" ma:fieldsID="75478a4a7e91b00f645f4bdaa5c1d656" ns2:_="" ns3:_="">
    <xsd:import namespace="014fd0e6-2120-421f-b6fb-435d6a0bfec9"/>
    <xsd:import namespace="bc9ab98f-48ae-4971-bc19-22aefe9aa6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fd0e6-2120-421f-b6fb-435d6a0bfe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ildmarkeringar" ma:readOnly="false" ma:fieldId="{5cf76f15-5ced-4ddc-b409-7134ff3c332f}" ma:taxonomyMulti="true" ma:sspId="58bc7034-fe99-4aa3-a931-4c13d0bb7f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ab98f-48ae-4971-bc19-22aefe9aa69d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69071db4-1a6a-4b6b-a0d6-ad2ebce0a440}" ma:internalName="TaxCatchAll" ma:showField="CatchAllData" ma:web="bc9ab98f-48ae-4971-bc19-22aefe9aa6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F9B768-A93D-4D4C-BBD7-D4CF83092D49}">
  <ds:schemaRefs>
    <ds:schemaRef ds:uri="http://schemas.microsoft.com/office/2006/metadata/properties"/>
    <ds:schemaRef ds:uri="014fd0e6-2120-421f-b6fb-435d6a0bfec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C77861E-6BC4-41DC-AB95-234B8414DCDD}"/>
</file>

<file path=customXml/itemProps3.xml><?xml version="1.0" encoding="utf-8"?>
<ds:datastoreItem xmlns:ds="http://schemas.openxmlformats.org/officeDocument/2006/customXml" ds:itemID="{28A807C1-6DB8-4C6A-8DCB-8B5F61EFE2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9</vt:i4>
      </vt:variant>
      <vt:variant>
        <vt:lpstr>Namngivna områden</vt:lpstr>
      </vt:variant>
      <vt:variant>
        <vt:i4>25</vt:i4>
      </vt:variant>
    </vt:vector>
  </HeadingPairs>
  <TitlesOfParts>
    <vt:vector size="34" baseType="lpstr">
      <vt:lpstr>Information</vt:lpstr>
      <vt:lpstr>Skritt pas-de-Deux</vt:lpstr>
      <vt:lpstr>Häst, Pas-de-deux</vt:lpstr>
      <vt:lpstr>Pas-de-Deux tekn</vt:lpstr>
      <vt:lpstr>Pas-de-Deux art</vt:lpstr>
      <vt:lpstr>2 domare Pas de deux skritt</vt:lpstr>
      <vt:lpstr>3 domare Pas de deux skritt</vt:lpstr>
      <vt:lpstr>3 domare, Pas de deux</vt:lpstr>
      <vt:lpstr>4 domare, Pas de deux</vt:lpstr>
      <vt:lpstr>Antal_tävlingsdagar</vt:lpstr>
      <vt:lpstr>'Häst, Pas-de-deux'!armnr</vt:lpstr>
      <vt:lpstr>'Häst, Pas-de-deux'!bord</vt:lpstr>
      <vt:lpstr>'Pas-de-Deux art'!bord</vt:lpstr>
      <vt:lpstr>'Pas-de-Deux tekn'!bord</vt:lpstr>
      <vt:lpstr>'Häst, Pas-de-deux'!datum</vt:lpstr>
      <vt:lpstr>'Pas-de-Deux art'!datum</vt:lpstr>
      <vt:lpstr>'Pas-de-Deux tekn'!datum</vt:lpstr>
      <vt:lpstr>'Häst, Pas-de-deux'!domare</vt:lpstr>
      <vt:lpstr>'Pas-de-Deux art'!domare</vt:lpstr>
      <vt:lpstr>'Pas-de-Deux tekn'!domare</vt:lpstr>
      <vt:lpstr>'Pas-de-Deux art'!firstvaulter</vt:lpstr>
      <vt:lpstr>'Pas-de-Deux tekn'!firstvaulter</vt:lpstr>
      <vt:lpstr>'Häst, Pas-de-deux'!id</vt:lpstr>
      <vt:lpstr>'Häst, Pas-de-deux'!klass</vt:lpstr>
      <vt:lpstr>'Pas-de-Deux art'!klass</vt:lpstr>
      <vt:lpstr>'Pas-de-Deux tekn'!klass</vt:lpstr>
      <vt:lpstr>'Pas-de-Deux art'!moment</vt:lpstr>
      <vt:lpstr>'Pas-de-Deux tekn'!moment</vt:lpstr>
      <vt:lpstr>'Pas-de-Deux art'!result</vt:lpstr>
      <vt:lpstr>'Pas-de-Deux tekn'!result</vt:lpstr>
      <vt:lpstr>'Häst, Pas-de-deux'!Utskriftsområde</vt:lpstr>
      <vt:lpstr>'Pas-de-Deux art'!Utskriftsområde</vt:lpstr>
      <vt:lpstr>'Pas-de-Deux tekn'!Utskriftsområde</vt:lpstr>
      <vt:lpstr>'Skritt pas-de-Deux'!Utskriftsområde</vt:lpstr>
    </vt:vector>
  </TitlesOfParts>
  <Company>BEZ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 Mišurcová</dc:creator>
  <cp:lastModifiedBy>Katarina Bäcklund Stålenheim</cp:lastModifiedBy>
  <cp:lastPrinted>2024-06-07T22:07:26Z</cp:lastPrinted>
  <dcterms:created xsi:type="dcterms:W3CDTF">2005-01-07T14:31:35Z</dcterms:created>
  <dcterms:modified xsi:type="dcterms:W3CDTF">2024-06-07T22:07:35Z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0x0101005CFEDA49CB291D489F1083EDB86B2F77</vt:lpwstr>
  </property>
</Properties>
</file>